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queryTables/queryTable3.xml" ContentType="application/vnd.openxmlformats-officedocument.spreadsheetml.query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hidePivotFieldList="1" defaultThemeVersion="124226"/>
  <bookViews>
    <workbookView xWindow="105" yWindow="13845" windowWidth="15150" windowHeight="1170" tabRatio="586"/>
  </bookViews>
  <sheets>
    <sheet name="LINE UP" sheetId="12" r:id="rId1"/>
    <sheet name="MANOBRAS PREVISTAS" sheetId="9" r:id="rId2"/>
    <sheet name="GRÁFICO DE EMBARQUES" sheetId="16" state="hidden" r:id="rId3"/>
    <sheet name="Plan1" sheetId="13" state="hidden" r:id="rId4"/>
    <sheet name="ESTATÍSTICAS DE EMBARQUE" sheetId="15" state="hidden" r:id="rId5"/>
    <sheet name="ESTATÍSTICAS" sheetId="17" state="hidden" r:id="rId6"/>
  </sheets>
  <definedNames>
    <definedName name="_xlnm._FilterDatabase" localSheetId="1" hidden="1">'MANOBRAS PREVISTAS'!$A$6:$R$85</definedName>
    <definedName name="_xlnm.Print_Area" localSheetId="0">'LINE UP'!$A$1:$M$98</definedName>
    <definedName name="_xlnm.Print_Area" localSheetId="1">'MANOBRAS PREVISTAS'!$A$1:$R$167</definedName>
    <definedName name="conteudo.php?conteudo_76" localSheetId="0">'LINE UP'!$B$78:$F$82</definedName>
    <definedName name="conteudo.php?conteudo_76" localSheetId="3">Plan1!$A$1:$E$5</definedName>
    <definedName name="PREVISÃO_DE_MANOBRAS" localSheetId="1">'MANOBRAS PREVISTAS'!$A$1:$R$129</definedName>
    <definedName name="tempo.shtml?id_4118204" localSheetId="0">'LINE UP'!#REF!</definedName>
  </definedNames>
  <calcPr calcId="145621"/>
  <pivotCaches>
    <pivotCache cacheId="0" r:id="rId7"/>
  </pivotCaches>
</workbook>
</file>

<file path=xl/calcChain.xml><?xml version="1.0" encoding="utf-8"?>
<calcChain xmlns="http://schemas.openxmlformats.org/spreadsheetml/2006/main">
  <c r="L12" i="12" l="1"/>
  <c r="L10" i="12"/>
  <c r="L11" i="12"/>
  <c r="K6" i="12" l="1"/>
  <c r="K7" i="12"/>
  <c r="K8" i="12"/>
  <c r="L22" i="12" l="1"/>
  <c r="L20" i="12" l="1"/>
  <c r="P50" i="12" l="1"/>
  <c r="P48" i="12"/>
  <c r="K31" i="15" l="1"/>
  <c r="J31" i="15"/>
  <c r="I31" i="15"/>
  <c r="H31" i="15"/>
  <c r="G31" i="15"/>
  <c r="F31" i="15"/>
  <c r="E31" i="15"/>
  <c r="D31" i="15"/>
  <c r="C31" i="15"/>
  <c r="B31" i="15"/>
  <c r="J32" i="15" s="1"/>
  <c r="E15" i="15"/>
  <c r="D15" i="15"/>
  <c r="C15" i="15"/>
  <c r="B15" i="15"/>
  <c r="D16" i="15" s="1"/>
  <c r="P52" i="12"/>
  <c r="P51" i="12"/>
  <c r="P32" i="12"/>
  <c r="P31" i="12"/>
  <c r="P30" i="12"/>
  <c r="J79" i="12" s="1"/>
  <c r="P29" i="12"/>
  <c r="L17" i="12"/>
  <c r="L24" i="12"/>
  <c r="L25" i="12"/>
  <c r="L26" i="12"/>
  <c r="L30" i="12"/>
  <c r="L16" i="12"/>
  <c r="L23" i="12"/>
  <c r="L27" i="12"/>
  <c r="L19" i="12"/>
  <c r="L15" i="12"/>
  <c r="L18" i="12"/>
  <c r="P14" i="12"/>
  <c r="L29" i="12"/>
  <c r="P13" i="12"/>
  <c r="L21" i="12"/>
  <c r="P11" i="12"/>
  <c r="L31" i="12"/>
  <c r="L32" i="12"/>
  <c r="L28" i="12"/>
  <c r="H3" i="12"/>
  <c r="K47" i="12" l="1"/>
  <c r="L47" i="12"/>
  <c r="L38" i="12"/>
  <c r="K38" i="12"/>
  <c r="L39" i="12"/>
  <c r="K39" i="12"/>
  <c r="K53" i="12"/>
  <c r="L53" i="12"/>
  <c r="L50" i="12"/>
  <c r="K50" i="12"/>
  <c r="K43" i="12"/>
  <c r="L43" i="12"/>
  <c r="K54" i="12"/>
  <c r="L54" i="12"/>
  <c r="J78" i="12"/>
  <c r="K51" i="12"/>
  <c r="L51" i="12"/>
  <c r="L48" i="12"/>
  <c r="K48" i="12"/>
  <c r="K35" i="12"/>
  <c r="L35" i="12"/>
  <c r="L45" i="12"/>
  <c r="K45" i="12"/>
  <c r="K49" i="12"/>
  <c r="L49" i="12"/>
  <c r="K41" i="12"/>
  <c r="K46" i="12"/>
  <c r="L41" i="12"/>
  <c r="L46" i="12"/>
  <c r="K40" i="12"/>
  <c r="K52" i="12"/>
  <c r="L40" i="12"/>
  <c r="L52" i="12"/>
  <c r="K57" i="12"/>
  <c r="L57" i="12" s="1"/>
  <c r="K69" i="12"/>
  <c r="L69" i="12" s="1"/>
  <c r="K73" i="12"/>
  <c r="L73" i="12" s="1"/>
  <c r="K67" i="12"/>
  <c r="L67" i="12" s="1"/>
  <c r="K58" i="12"/>
  <c r="L58" i="12" s="1"/>
  <c r="K76" i="12"/>
  <c r="L76" i="12" s="1"/>
  <c r="K66" i="12"/>
  <c r="L66" i="12" s="1"/>
  <c r="K74" i="12"/>
  <c r="L74" i="12" s="1"/>
  <c r="L44" i="12"/>
  <c r="K44" i="12"/>
  <c r="L37" i="12"/>
  <c r="K37" i="12"/>
  <c r="L36" i="12"/>
  <c r="K36" i="12"/>
  <c r="J80" i="12"/>
  <c r="K61" i="12"/>
  <c r="L61" i="12" s="1"/>
  <c r="K72" i="12"/>
  <c r="L72" i="12" s="1"/>
  <c r="K71" i="12"/>
  <c r="L71" i="12" s="1"/>
  <c r="K70" i="12"/>
  <c r="L70" i="12" s="1"/>
  <c r="K59" i="12"/>
  <c r="L59" i="12" s="1"/>
  <c r="K42" i="12"/>
  <c r="K65" i="12"/>
  <c r="L65" i="12" s="1"/>
  <c r="K68" i="12"/>
  <c r="L68" i="12" s="1"/>
  <c r="K63" i="12"/>
  <c r="L63" i="12" s="1"/>
  <c r="K75" i="12"/>
  <c r="L75" i="12" s="1"/>
  <c r="K64" i="12"/>
  <c r="L64" i="12" s="1"/>
  <c r="K62" i="12"/>
  <c r="L62" i="12" s="1"/>
  <c r="L42" i="12"/>
  <c r="K60" i="12"/>
  <c r="L60" i="12" s="1"/>
  <c r="J82" i="12" l="1"/>
  <c r="L78" i="12" s="1"/>
  <c r="L80" i="12" l="1"/>
  <c r="L79" i="12"/>
  <c r="L81" i="12"/>
</calcChain>
</file>

<file path=xl/connections.xml><?xml version="1.0" encoding="utf-8"?>
<connections xmlns="http://schemas.openxmlformats.org/spreadsheetml/2006/main">
  <connection id="1" interval="1" name="Conexão1" type="4" refreshedVersion="4" background="1" refreshOnLoad="1" saveData="1">
    <webPr sourceData="1" parsePre="1" consecutive="1" xl2000="1" url="http://www.sinprapar.com.br/PREV.HTM" htmlFormat="all"/>
  </connection>
  <connection id="2" name="Conexão2" type="4" refreshedVersion="3" background="1">
    <webPr sourceData="1" parsePre="1" consecutive="1" xl2000="1" url="http://www.simepar.br/verao/internas/conteudo/meteorologia/tempo.shtml?id=4118204" htmlTables="1" htmlFormat="all">
      <tables count="1">
        <x v="1"/>
      </tables>
    </webPr>
  </connection>
  <connection id="3" name="Conexão3" type="4" refreshedVersion="4" background="1" saveData="1">
    <webPr sourceData="1" parsePre="1" consecutive="1" xl2000="1" url="http://www.portosdoparana.pr.gov.br/modules/conteudo/conteudo.php?conteudo=76" htmlTables="1"/>
  </connection>
  <connection id="4" name="Conexão31" type="4" refreshedVersion="4" background="1" saveData="1">
    <webPr sourceData="1" parsePre="1" consecutive="1" xl2000="1" url="http://www.portosdoparana.pr.gov.br/modules/conteudo/conteudo.php?conteudo=76" htmlTables="1"/>
  </connection>
  <connection id="5" name="Conexão32" type="4" refreshedVersion="4" background="1" saveData="1">
    <webPr sourceData="1" parsePre="1" consecutive="1" xl2000="1" url="http://www.portosdoparana.pr.gov.br/modules/conteudo/conteudo.php?conteudo=76" htmlTables="1"/>
  </connection>
  <connection id="6" name="Conexão33" type="4" refreshedVersion="4" background="1" saveData="1">
    <webPr sourceData="1" parsePre="1" consecutive="1" xl2000="1" url="http://www.portosdoparana.pr.gov.br/modules/conteudo/conteudo.php?conteudo=76" htmlTables="1"/>
  </connection>
  <connection id="7" name="Conexão34" type="4" refreshedVersion="4" background="1" saveData="1">
    <webPr sourceData="1" parsePre="1" consecutive="1" xl2000="1" url="http://www.portosdoparana.pr.gov.br/modules/conteudo/conteudo.php?conteudo=76" htmlTables="1"/>
  </connection>
  <connection id="8" name="Conexão4" type="4" refreshedVersion="4" background="1" saveData="1">
    <webPr sourceData="1" parsePre="1" consecutive="1" xl2000="1" url="http://www.portosdoparana.pr.gov.br/modules/conteudo/conteudo.php?conteudo=76" htmlTables="1"/>
  </connection>
</connections>
</file>

<file path=xl/sharedStrings.xml><?xml version="1.0" encoding="utf-8"?>
<sst xmlns="http://schemas.openxmlformats.org/spreadsheetml/2006/main" count="1243" uniqueCount="478">
  <si>
    <t>BERÇO</t>
  </si>
  <si>
    <t>AFRETADOR</t>
  </si>
  <si>
    <t>AGÊNCIA</t>
  </si>
  <si>
    <t>SOJA</t>
  </si>
  <si>
    <t>FARELO</t>
  </si>
  <si>
    <t>MILHO</t>
  </si>
  <si>
    <t>TRIGO</t>
  </si>
  <si>
    <t>E.T.A.</t>
  </si>
  <si>
    <t>E.T.B.</t>
  </si>
  <si>
    <t>E.T.S.</t>
  </si>
  <si>
    <t>ESPERA</t>
  </si>
  <si>
    <t>CARGONAVE</t>
  </si>
  <si>
    <t>ORION</t>
  </si>
  <si>
    <t>NAVIOS ATRACADOS</t>
  </si>
  <si>
    <t>OPERADOR</t>
  </si>
  <si>
    <t>PRODUTO</t>
  </si>
  <si>
    <t>EMBARCADO</t>
  </si>
  <si>
    <t>SALDO</t>
  </si>
  <si>
    <t>NAVIOS PROGRAMADOS</t>
  </si>
  <si>
    <t>Tipo</t>
  </si>
  <si>
    <t>Bandeira</t>
  </si>
  <si>
    <t>Indicativo</t>
  </si>
  <si>
    <t>Calado</t>
  </si>
  <si>
    <t>DWT</t>
  </si>
  <si>
    <t>IMO</t>
  </si>
  <si>
    <t>Data</t>
  </si>
  <si>
    <t>Hora</t>
  </si>
  <si>
    <t>Manobra</t>
  </si>
  <si>
    <t>GR</t>
  </si>
  <si>
    <t>LIBERIANA</t>
  </si>
  <si>
    <t>PANAMENHA</t>
  </si>
  <si>
    <t>TQ</t>
  </si>
  <si>
    <t>I. MARSHALL</t>
  </si>
  <si>
    <t>FC</t>
  </si>
  <si>
    <t>HONG KONG</t>
  </si>
  <si>
    <t>Navio</t>
  </si>
  <si>
    <t>LOA</t>
  </si>
  <si>
    <t>Boca</t>
  </si>
  <si>
    <t>TBA</t>
  </si>
  <si>
    <t>Rebocadores</t>
  </si>
  <si>
    <t>Amarração</t>
  </si>
  <si>
    <t>Agência</t>
  </si>
  <si>
    <t>Fundeio na Barra</t>
  </si>
  <si>
    <t>Situação</t>
  </si>
  <si>
    <t>EF:</t>
  </si>
  <si>
    <t>PREVISTA</t>
  </si>
  <si>
    <t>NAVIOS EM LINE UP</t>
  </si>
  <si>
    <t>NAVIOS AGUARDADOS</t>
  </si>
  <si>
    <t>N</t>
  </si>
  <si>
    <t>STATUS</t>
  </si>
  <si>
    <t>TOTAL</t>
  </si>
  <si>
    <t>SINGAPURA</t>
  </si>
  <si>
    <t>PROG.</t>
  </si>
  <si>
    <t>REUNIÃO</t>
  </si>
  <si>
    <t>DATA</t>
  </si>
  <si>
    <t>LOCAL</t>
  </si>
  <si>
    <t>HORÁRIO</t>
  </si>
  <si>
    <t>CARGILL</t>
  </si>
  <si>
    <t>CONFIRMAÇÃO</t>
  </si>
  <si>
    <t>D. Pedro II</t>
  </si>
  <si>
    <t>S.I.L.O.G.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</si>
  <si>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</si>
  <si>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</si>
  <si>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</si>
  <si>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</si>
  <si>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</si>
  <si>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</si>
  <si>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</si>
  <si>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</si>
  <si>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</si>
  <si>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</si>
  <si>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</si>
  <si>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</si>
  <si>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INTERALLI</t>
  </si>
  <si>
    <t>L. DREYFUS</t>
  </si>
  <si>
    <t>CIMBESSUL</t>
  </si>
  <si>
    <t>AGTL</t>
  </si>
  <si>
    <t>COAMO</t>
  </si>
  <si>
    <t>CENTRO SUL</t>
  </si>
  <si>
    <t>COTRIGUAÇU</t>
  </si>
  <si>
    <t>SILO PÚBLICO</t>
  </si>
  <si>
    <t>2017</t>
  </si>
  <si>
    <t>EMBARQUES MENSAIS POR TERMINAIS - CORREDOR DE EXPORTAÇÃO</t>
  </si>
  <si>
    <t>EMBARQUES MENSAIS - CORREDOR DE EXPORTAÇÃO</t>
  </si>
  <si>
    <t>Soma de MILHO</t>
  </si>
  <si>
    <t>Soma de TRIGO</t>
  </si>
  <si>
    <t>Soma de FARELO</t>
  </si>
  <si>
    <t>Soma de SOJA</t>
  </si>
  <si>
    <t>MALTESA</t>
  </si>
  <si>
    <t>ROCHA</t>
  </si>
  <si>
    <t>TOTAL GERAL MOVIMENTADO</t>
  </si>
  <si>
    <t>TOTAL GERAL</t>
  </si>
  <si>
    <t>2018</t>
  </si>
  <si>
    <t>-</t>
  </si>
  <si>
    <t>NAVIOS  AO LARGO</t>
  </si>
  <si>
    <t>PRÉ-LINE UP (NAVIOS EM PORTO)</t>
  </si>
  <si>
    <t>NAVIOS ANUNCIADOS (PREVISÃO DE CHEGADA)</t>
  </si>
  <si>
    <t>LINE UP - CORREDOR DE EXPORTAÇÃO (PREVISÃO DE ATRACAÇÃO)</t>
  </si>
  <si>
    <t>LACHMANN3</t>
  </si>
  <si>
    <t>PROGRAMAÇÃO</t>
  </si>
  <si>
    <t>CONFIRMADA</t>
  </si>
  <si>
    <t>UNIMAR</t>
  </si>
  <si>
    <t>ROCHAMAR</t>
  </si>
  <si>
    <t>ALPHAMAR</t>
  </si>
  <si>
    <t>A CONFIRMAR</t>
  </si>
  <si>
    <t>REUNIÕES - PORTOS DO PARANÁ</t>
  </si>
  <si>
    <t>14:00h</t>
  </si>
  <si>
    <t>10:15h</t>
  </si>
  <si>
    <t>CHINESA</t>
  </si>
  <si>
    <t>BPAPORT</t>
  </si>
  <si>
    <t>OLAM</t>
  </si>
  <si>
    <t>STAR TRADER</t>
  </si>
  <si>
    <t>BAHAMAS</t>
  </si>
  <si>
    <t>GAVILON</t>
  </si>
  <si>
    <t>NAVIO</t>
  </si>
  <si>
    <t>AGENTE</t>
  </si>
  <si>
    <t>EXPORTADORES/QUANTIDADE (SILO PÚBLICO)</t>
  </si>
  <si>
    <t>LBC NATURE</t>
  </si>
  <si>
    <t>FERTIMPORT</t>
  </si>
  <si>
    <t>QUANTIDADE</t>
  </si>
  <si>
    <t>OUTROS</t>
  </si>
  <si>
    <t>PRODUTOS EM LINE UP</t>
  </si>
  <si>
    <t>GRANO LOGÍSTICA E OPERAÇÕES PORTUÁRIAS LTDA.</t>
  </si>
  <si>
    <t>AV. CEL. JOSE LOBO, Nº 379 - COSTEIRA</t>
  </si>
  <si>
    <t>CEP 83203-340 - Paranaguá - Paraná - BRASIL</t>
  </si>
  <si>
    <t>MARCON</t>
  </si>
  <si>
    <t>FRIENDSHIP</t>
  </si>
  <si>
    <r>
      <t xml:space="preserve">    </t>
    </r>
    <r>
      <rPr>
        <b/>
        <sz val="10"/>
        <color theme="1"/>
        <rFont val="Calibri"/>
        <family val="2"/>
        <scheme val="minor"/>
      </rPr>
      <t>Manobras Previstas</t>
    </r>
  </si>
  <si>
    <t>TOT. EMB.</t>
  </si>
  <si>
    <t>soja</t>
  </si>
  <si>
    <t>AMART</t>
  </si>
  <si>
    <t>WILLIAMS</t>
  </si>
  <si>
    <t>DS: AZ09 BB</t>
  </si>
  <si>
    <t>NORTH STAR</t>
  </si>
  <si>
    <t>BRASILEIRA</t>
  </si>
  <si>
    <t>O</t>
  </si>
  <si>
    <t>OH</t>
  </si>
  <si>
    <t>P</t>
  </si>
  <si>
    <t>L</t>
  </si>
  <si>
    <t>LDC</t>
  </si>
  <si>
    <t>SV SN CAM</t>
  </si>
  <si>
    <t>WILSON SONS NOVA</t>
  </si>
  <si>
    <t>ECTP</t>
  </si>
  <si>
    <t>CJ</t>
  </si>
  <si>
    <t>MSC/MSC</t>
  </si>
  <si>
    <t>IPS</t>
  </si>
  <si>
    <t>SN SV CAM</t>
  </si>
  <si>
    <t>GREGA</t>
  </si>
  <si>
    <t>WILLIANS</t>
  </si>
  <si>
    <t>SHANDONG CHONG WEN</t>
  </si>
  <si>
    <t>VRIZ2</t>
  </si>
  <si>
    <t>PRABHU DAS</t>
  </si>
  <si>
    <t>INDIANA</t>
  </si>
  <si>
    <t>AUQV</t>
  </si>
  <si>
    <t>SEATRADE SERV</t>
  </si>
  <si>
    <t>IONIC PRIDE</t>
  </si>
  <si>
    <t>V7TW6</t>
  </si>
  <si>
    <t>DIMITRIOS T</t>
  </si>
  <si>
    <t>A8OY4</t>
  </si>
  <si>
    <t>RISING LION</t>
  </si>
  <si>
    <t>THESSALONIKI</t>
  </si>
  <si>
    <t>SVBV6</t>
  </si>
  <si>
    <t>V7JR2</t>
  </si>
  <si>
    <t>JY</t>
  </si>
  <si>
    <t>DA TONG</t>
  </si>
  <si>
    <t>BUNGE</t>
  </si>
  <si>
    <t>ROSCO SANDALWOOD</t>
  </si>
  <si>
    <t>VRZQ6</t>
  </si>
  <si>
    <t>3EZV7</t>
  </si>
  <si>
    <t>ISLE OF MAN</t>
  </si>
  <si>
    <t>YASA UNITY</t>
  </si>
  <si>
    <t>V7JN6</t>
  </si>
  <si>
    <t>GREAT TRIUMPH</t>
  </si>
  <si>
    <t>LBH</t>
  </si>
  <si>
    <t>MEGHNA ADVENTURE</t>
  </si>
  <si>
    <t>MARIBELLA</t>
  </si>
  <si>
    <t>ADM</t>
  </si>
  <si>
    <t>CJ INT</t>
  </si>
  <si>
    <t>W CAM S</t>
  </si>
  <si>
    <t>SOROCO</t>
  </si>
  <si>
    <t>PACIFIC MYRA</t>
  </si>
  <si>
    <t>LBH BRASIL</t>
  </si>
  <si>
    <t>VRNO2</t>
  </si>
  <si>
    <t>H8EU</t>
  </si>
  <si>
    <t>9HA2052</t>
  </si>
  <si>
    <t>BANGLADESH</t>
  </si>
  <si>
    <t>S2AW8</t>
  </si>
  <si>
    <t>D5OO8</t>
  </si>
  <si>
    <t>AMADEUS</t>
  </si>
  <si>
    <t>NAVIOS AZALEA</t>
  </si>
  <si>
    <t>VITERRA</t>
  </si>
  <si>
    <t>ROYAL</t>
  </si>
  <si>
    <t>3EXD7</t>
  </si>
  <si>
    <t>ASIA SPRING</t>
  </si>
  <si>
    <t>DS: AZ12 BB</t>
  </si>
  <si>
    <t>3ELI2</t>
  </si>
  <si>
    <t>3EBY4</t>
  </si>
  <si>
    <t>GAC</t>
  </si>
  <si>
    <t>LOG-IN POLARIS</t>
  </si>
  <si>
    <t>PU5668</t>
  </si>
  <si>
    <t>JOHNNY TRAVELLER</t>
  </si>
  <si>
    <t>D5ST5</t>
  </si>
  <si>
    <t>WECO LAURA</t>
  </si>
  <si>
    <t>ISS MARINE SERV</t>
  </si>
  <si>
    <t>9V6733</t>
  </si>
  <si>
    <t>ASIA RUBY II</t>
  </si>
  <si>
    <t>9V2665</t>
  </si>
  <si>
    <t>CMA CGM RODOLPHE</t>
  </si>
  <si>
    <t>9HA4412</t>
  </si>
  <si>
    <t>SCARLET ROBIN</t>
  </si>
  <si>
    <t>3FLJ8</t>
  </si>
  <si>
    <t>EVER OCEAN</t>
  </si>
  <si>
    <t>3EGO3</t>
  </si>
  <si>
    <t>IKAN KERAPU</t>
  </si>
  <si>
    <t>3FMP7</t>
  </si>
  <si>
    <t>THEMIS</t>
  </si>
  <si>
    <t>V7VL7</t>
  </si>
  <si>
    <t>GOLDEN GRAINS</t>
  </si>
  <si>
    <t>D5LY3</t>
  </si>
  <si>
    <t>BRIGHT FALCON</t>
  </si>
  <si>
    <t>V7A2388</t>
  </si>
  <si>
    <t>NEFELI</t>
  </si>
  <si>
    <t>PRIMROSE ATLANTIC</t>
  </si>
  <si>
    <t>STAR BETTY</t>
  </si>
  <si>
    <t>MG KRONOS</t>
  </si>
  <si>
    <t>CSSC AMSTERDAM</t>
  </si>
  <si>
    <t>DENSA FLAMINGO</t>
  </si>
  <si>
    <t>TIBAGI</t>
  </si>
  <si>
    <t>DS: PFELIX 1 BE</t>
  </si>
  <si>
    <t>LARGO ENERGY</t>
  </si>
  <si>
    <t>V7CJ5</t>
  </si>
  <si>
    <t>CIPRIOTA</t>
  </si>
  <si>
    <t>3EXU9</t>
  </si>
  <si>
    <t>H9FT</t>
  </si>
  <si>
    <t>CELSIUS MAYFAIR</t>
  </si>
  <si>
    <t>V7BU6</t>
  </si>
  <si>
    <t>GRIEGSANTOS*</t>
  </si>
  <si>
    <t>STAR ALESSIA</t>
  </si>
  <si>
    <t>D5NN9</t>
  </si>
  <si>
    <t>SE CARDI</t>
  </si>
  <si>
    <t>3EGB7</t>
  </si>
  <si>
    <t>XENA</t>
  </si>
  <si>
    <t>3EIU8</t>
  </si>
  <si>
    <t>VRTO2</t>
  </si>
  <si>
    <t>GREAT WOODS</t>
  </si>
  <si>
    <t>A8QU2</t>
  </si>
  <si>
    <t>NORUEGUESA</t>
  </si>
  <si>
    <t>HUA SHENG HAI</t>
  </si>
  <si>
    <t>VRQE2</t>
  </si>
  <si>
    <t>ICARUS</t>
  </si>
  <si>
    <t>VANUATU</t>
  </si>
  <si>
    <t>AMIS UNICORN</t>
  </si>
  <si>
    <t>D5WI3</t>
  </si>
  <si>
    <t>C6AW8</t>
  </si>
  <si>
    <t>C6BY2</t>
  </si>
  <si>
    <t>9HA2695</t>
  </si>
  <si>
    <t>WU ZHU HAI</t>
  </si>
  <si>
    <t>BOCM</t>
  </si>
  <si>
    <t>DINAMARQUESA</t>
  </si>
  <si>
    <t>EA: AZ18 QB</t>
  </si>
  <si>
    <t>DS: AZ1011 BB</t>
  </si>
  <si>
    <t>TOKYO SPIRIT</t>
  </si>
  <si>
    <t>VRMY4</t>
  </si>
  <si>
    <t>ULTRA VISION</t>
  </si>
  <si>
    <t>3EGY7</t>
  </si>
  <si>
    <t>POPLAR ARROW</t>
  </si>
  <si>
    <t>C6TQ3</t>
  </si>
  <si>
    <t>PANOPI</t>
  </si>
  <si>
    <t>D5ZY6</t>
  </si>
  <si>
    <t>TAI HUNTER</t>
  </si>
  <si>
    <t>3ENM3</t>
  </si>
  <si>
    <t>RABA</t>
  </si>
  <si>
    <t>A8ZQ7</t>
  </si>
  <si>
    <t>GLOBE ELECTRA</t>
  </si>
  <si>
    <t>JING JIN HAI</t>
  </si>
  <si>
    <t>ENERFO</t>
  </si>
  <si>
    <t>RB LISA</t>
  </si>
  <si>
    <t>CAMBERRA</t>
  </si>
  <si>
    <t>EVER GRACE</t>
  </si>
  <si>
    <t>BPA</t>
  </si>
  <si>
    <t>ELVA</t>
  </si>
  <si>
    <t>SEASPAN OSPREY</t>
  </si>
  <si>
    <t>VRTG6</t>
  </si>
  <si>
    <t>EM ANDAMENTO</t>
  </si>
  <si>
    <t>SHANDONG FU XIN</t>
  </si>
  <si>
    <t>SAMMY</t>
  </si>
  <si>
    <t>GEORGE H</t>
  </si>
  <si>
    <t>AVERE</t>
  </si>
  <si>
    <t>COFCO</t>
  </si>
  <si>
    <t>EA: AZ17 QB</t>
  </si>
  <si>
    <t>EA: P2EXT QB</t>
  </si>
  <si>
    <t>CAM S W</t>
  </si>
  <si>
    <t>RR</t>
  </si>
  <si>
    <t>DS: PCAT EXT BE</t>
  </si>
  <si>
    <t>ITALIANA</t>
  </si>
  <si>
    <t>SEA EAGLE</t>
  </si>
  <si>
    <t>V7A2034</t>
  </si>
  <si>
    <t>SEAMAX NIANTIC</t>
  </si>
  <si>
    <t>V7EM7</t>
  </si>
  <si>
    <t>JAPONESA</t>
  </si>
  <si>
    <t>ANDROUSA</t>
  </si>
  <si>
    <t>EVROS</t>
  </si>
  <si>
    <t>C6CK9</t>
  </si>
  <si>
    <t>S CAM W</t>
  </si>
  <si>
    <t>EA: AZ17</t>
  </si>
  <si>
    <t>EA: AZ17 BB</t>
  </si>
  <si>
    <t>DS: AZ05 BE</t>
  </si>
  <si>
    <t>CAP SAN AUGUSTIN</t>
  </si>
  <si>
    <t>OXUN2</t>
  </si>
  <si>
    <t>CL TIFFANY</t>
  </si>
  <si>
    <t>SV CAM SN</t>
  </si>
  <si>
    <t>MB: AZ14 BB/AZ14 BE</t>
  </si>
  <si>
    <t>DS: AZ15 BB</t>
  </si>
  <si>
    <t>KASZUBY</t>
  </si>
  <si>
    <t>DS: AZ0304 BB</t>
  </si>
  <si>
    <t>C6XD6</t>
  </si>
  <si>
    <t>ALMA</t>
  </si>
  <si>
    <t>AT: F32/AZ0304 QB</t>
  </si>
  <si>
    <t>9HGU7</t>
  </si>
  <si>
    <t>W SV</t>
  </si>
  <si>
    <t>DS: AZ01 BB</t>
  </si>
  <si>
    <t>W CAM SV</t>
  </si>
  <si>
    <t>DF: PCAT INT BB</t>
  </si>
  <si>
    <t>W CAM S SN</t>
  </si>
  <si>
    <t>LETAVIA</t>
  </si>
  <si>
    <t>A8GX4</t>
  </si>
  <si>
    <t>MAERSK MEDITERRANEAN</t>
  </si>
  <si>
    <t>AT: F23/PCAT EXT BB</t>
  </si>
  <si>
    <t>9V9283</t>
  </si>
  <si>
    <t>SN SV CAM S</t>
  </si>
  <si>
    <t>LUIGI LAGRANGE</t>
  </si>
  <si>
    <t>AT: F93/PCAT INT</t>
  </si>
  <si>
    <t>TG</t>
  </si>
  <si>
    <t>ICQJ</t>
  </si>
  <si>
    <t>EA: AZ09 BB</t>
  </si>
  <si>
    <t>FOUR NABUCCO</t>
  </si>
  <si>
    <t>DS: AZ0607 BB</t>
  </si>
  <si>
    <t>SV SN CAM W</t>
  </si>
  <si>
    <t>9HA4674</t>
  </si>
  <si>
    <t>CLIPPER HOUSTON</t>
  </si>
  <si>
    <t>AT: F62/AZ0607 QB</t>
  </si>
  <si>
    <t>V7A4405</t>
  </si>
  <si>
    <t>MAERSK CANCUN</t>
  </si>
  <si>
    <t>OZCM2</t>
  </si>
  <si>
    <t>MSC CATERINA</t>
  </si>
  <si>
    <t>3ELQ3</t>
  </si>
  <si>
    <t>DS: PFELIX 2 BB</t>
  </si>
  <si>
    <t>LONG BEACH EXPRESS</t>
  </si>
  <si>
    <t>A8OU4</t>
  </si>
  <si>
    <t>SL: F72</t>
  </si>
  <si>
    <t>BUNUN NOBLE</t>
  </si>
  <si>
    <t>D5XW5</t>
  </si>
  <si>
    <t>V7TK8</t>
  </si>
  <si>
    <t>PROTEUS</t>
  </si>
  <si>
    <t>EA: P2EXT BB</t>
  </si>
  <si>
    <t>V7A2469</t>
  </si>
  <si>
    <t>NIKOLAS III</t>
  </si>
  <si>
    <t>3FCU7</t>
  </si>
  <si>
    <t>SPAR APUS</t>
  </si>
  <si>
    <t>LATT7</t>
  </si>
  <si>
    <t>DS: AZ13 BB</t>
  </si>
  <si>
    <t>CAP SAN LORENZO</t>
  </si>
  <si>
    <t>OXOF2</t>
  </si>
  <si>
    <t>HAKO</t>
  </si>
  <si>
    <t>SN W CAM</t>
  </si>
  <si>
    <t>9HA3527</t>
  </si>
  <si>
    <t>DS: FOSPAR EXT BB</t>
  </si>
  <si>
    <t>W SN CAM</t>
  </si>
  <si>
    <t>RAS MAERSK</t>
  </si>
  <si>
    <t>OXBL2</t>
  </si>
  <si>
    <t>JIA FOISON</t>
  </si>
  <si>
    <t>VRGQ8</t>
  </si>
  <si>
    <t>C6BM6</t>
  </si>
  <si>
    <t>AT: F83/AZ12 BB</t>
  </si>
  <si>
    <t>MERCOSUL ITAJAI</t>
  </si>
  <si>
    <t>PPKQ</t>
  </si>
  <si>
    <t>CALIFORNIA HIGHWAY</t>
  </si>
  <si>
    <t>3FJL6</t>
  </si>
  <si>
    <t>YJWB6</t>
  </si>
  <si>
    <t>ALBERTITO</t>
  </si>
  <si>
    <t>V7XA4</t>
  </si>
  <si>
    <t>CMA CGM MAGDALENA</t>
  </si>
  <si>
    <t>9HA5140</t>
  </si>
  <si>
    <t>LOG-IN DISCOVERY</t>
  </si>
  <si>
    <t>5LAA7</t>
  </si>
  <si>
    <t>PVT AURORA</t>
  </si>
  <si>
    <t>EA: P2INT</t>
  </si>
  <si>
    <t>ATLANTA</t>
  </si>
  <si>
    <t>VIETNAM</t>
  </si>
  <si>
    <t>XVGN7</t>
  </si>
  <si>
    <t>GRANDE BRASILE</t>
  </si>
  <si>
    <t>9HA5236</t>
  </si>
  <si>
    <t>PACCHA</t>
  </si>
  <si>
    <t>EA: PCAT EXT QB</t>
  </si>
  <si>
    <t>V7A4428</t>
  </si>
  <si>
    <t>SEASPAN HARRIER</t>
  </si>
  <si>
    <t>VRRQ8</t>
  </si>
  <si>
    <t>CHAMPION CONTEST</t>
  </si>
  <si>
    <t>V7A2798</t>
  </si>
  <si>
    <t>STAR LUSTER</t>
  </si>
  <si>
    <t>LAQO7</t>
  </si>
  <si>
    <t>VRSS9</t>
  </si>
  <si>
    <t>ROMULO ALMEIDA</t>
  </si>
  <si>
    <t>PPIH</t>
  </si>
  <si>
    <t>PEACE</t>
  </si>
  <si>
    <t>VRJF7</t>
  </si>
  <si>
    <t>CARDIFF</t>
  </si>
  <si>
    <t>D5EX4</t>
  </si>
  <si>
    <t>DOVER HIGHWAY</t>
  </si>
  <si>
    <t>7JKA</t>
  </si>
  <si>
    <t>WISCO ADVENTURE</t>
  </si>
  <si>
    <t>H9HH</t>
  </si>
  <si>
    <t>AROMO</t>
  </si>
  <si>
    <t>3FNO9</t>
  </si>
  <si>
    <t>BOW OCEANIC</t>
  </si>
  <si>
    <t>V7IN8</t>
  </si>
  <si>
    <t>ES KURE</t>
  </si>
  <si>
    <t>3FHO3</t>
  </si>
  <si>
    <t>*AG AGENCIA</t>
  </si>
  <si>
    <t>V7WF8</t>
  </si>
  <si>
    <t>EKATERINA</t>
  </si>
  <si>
    <t>3FLD</t>
  </si>
  <si>
    <t>NIKOLAOS A</t>
  </si>
  <si>
    <t>GRECIA</t>
  </si>
  <si>
    <t>V7HA7</t>
  </si>
  <si>
    <t>V7NA7</t>
  </si>
  <si>
    <t>FATIH</t>
  </si>
  <si>
    <t>9HA2649</t>
  </si>
  <si>
    <t>GREEN SKY</t>
  </si>
  <si>
    <t>D5FK4</t>
  </si>
  <si>
    <t>3ETS7</t>
  </si>
  <si>
    <t>SVDF8</t>
  </si>
  <si>
    <t>LORD VISHNU</t>
  </si>
  <si>
    <t>9VHF9</t>
  </si>
  <si>
    <t>MTM SINGAPORE</t>
  </si>
  <si>
    <t>9V6961</t>
  </si>
  <si>
    <t>BRIGITTE</t>
  </si>
  <si>
    <t>5BLA4</t>
  </si>
  <si>
    <t>RESOLVE</t>
  </si>
  <si>
    <t>WILHELMSEN</t>
  </si>
  <si>
    <t>EUA</t>
  </si>
  <si>
    <t>KSOQ</t>
  </si>
  <si>
    <t>SWITZERLAND</t>
  </si>
  <si>
    <t>9HA4000</t>
  </si>
  <si>
    <t>NAVIOS DOLPHIN</t>
  </si>
  <si>
    <t>9V5053</t>
  </si>
  <si>
    <t>IOLCOS UNITY</t>
  </si>
  <si>
    <t>9HRU8</t>
  </si>
  <si>
    <t>SEAMAX ROWAYTON</t>
  </si>
  <si>
    <t>V7PU6</t>
  </si>
  <si>
    <t>VROT5</t>
  </si>
  <si>
    <t>3FHV4</t>
  </si>
  <si>
    <t>CANBERRA</t>
  </si>
  <si>
    <t>D5XE7</t>
  </si>
  <si>
    <t>MORNING COMPOSER</t>
  </si>
  <si>
    <t>3FAT4</t>
  </si>
  <si>
    <t>ANNI SELMER</t>
  </si>
  <si>
    <t>5BMZ4</t>
  </si>
  <si>
    <t>VRLL6</t>
  </si>
  <si>
    <t>NORTHERN DELEGATION</t>
  </si>
  <si>
    <t>ANTIGUA</t>
  </si>
  <si>
    <t>V2HI7</t>
  </si>
  <si>
    <t>EVER LEARNED</t>
  </si>
  <si>
    <t>REINO UNIDO</t>
  </si>
  <si>
    <t>2GNG3</t>
  </si>
  <si>
    <t>PRO ONYX</t>
  </si>
  <si>
    <t>3EXR3</t>
  </si>
  <si>
    <t>LOWLANDS OPAL</t>
  </si>
  <si>
    <t>9V5329</t>
  </si>
  <si>
    <t>BERGE SNAEFELL</t>
  </si>
  <si>
    <t>MCFG4</t>
  </si>
  <si>
    <t>EF: F71</t>
  </si>
  <si>
    <t>FINALIZADA</t>
  </si>
  <si>
    <t>DARYA NEETI</t>
  </si>
  <si>
    <t>V7IQ8</t>
  </si>
  <si>
    <r>
      <t xml:space="preserve">    </t>
    </r>
    <r>
      <rPr>
        <b/>
        <sz val="10"/>
        <color theme="1"/>
        <rFont val="Calibri"/>
        <family val="2"/>
        <scheme val="minor"/>
      </rPr>
      <t>Última Atualização :</t>
    </r>
    <r>
      <rPr>
        <sz val="10"/>
        <color theme="1"/>
        <rFont val="Calibri"/>
        <family val="2"/>
        <scheme val="minor"/>
      </rPr>
      <t xml:space="preserve"> 14/04/2021 09:30</t>
    </r>
  </si>
  <si>
    <t>ONLINE</t>
  </si>
  <si>
    <t>CONFIRMADO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</si>
</sst>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dd/mm/yy;@"/>
    <numFmt numFmtId="165" formatCode="#,###,###\ \t"/>
    <numFmt numFmtId="166" formatCode="##,###,##0\ \t"/>
    <numFmt numFmtId="167" formatCode="#"/>
    <numFmt numFmtId="168" formatCode="##,###"/>
    <numFmt numFmtId="169" formatCode="dd/mm/yy\ hh:mm;@"/>
    <numFmt numFmtId="170" formatCode="###,###,###\ \t"/>
    <numFmt numFmtId="171" formatCode="&quot;Paranaguá,&quot;\ dd\ &quot;de&quot;\ mmmm\ &quot;de&quot;\ yyyy\ &quot;às&quot;\ hh:mm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 tint="4.9989318521683403E-2"/>
      <name val="Arial Black"/>
      <family val="2"/>
    </font>
    <font>
      <b/>
      <sz val="18"/>
      <color theme="1"/>
      <name val="Arial Black"/>
      <family val="2"/>
    </font>
    <font>
      <sz val="16"/>
      <color theme="0" tint="-4.9989318521683403E-2"/>
      <name val="Arial Black"/>
      <family val="2"/>
    </font>
    <font>
      <sz val="18"/>
      <color theme="0"/>
      <name val="Arial Black"/>
      <family val="2"/>
    </font>
    <font>
      <b/>
      <sz val="18"/>
      <color theme="0"/>
      <name val="Arial Black"/>
      <family val="2"/>
    </font>
    <font>
      <sz val="18"/>
      <color rgb="FF073B18"/>
      <name val="Arial Black"/>
      <family val="2"/>
    </font>
    <font>
      <b/>
      <sz val="18"/>
      <color rgb="FF073B18"/>
      <name val="Arial Black"/>
      <family val="2"/>
    </font>
    <font>
      <b/>
      <sz val="28"/>
      <color rgb="FF073B18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8"/>
      <color rgb="FF003300"/>
      <name val="Arial Black"/>
      <family val="2"/>
    </font>
    <font>
      <sz val="18"/>
      <color rgb="FF073B18"/>
      <name val="Arial Black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A221A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6" tint="0.59999389629810485"/>
      </patternFill>
    </fill>
    <fill>
      <patternFill patternType="solid">
        <fgColor theme="0"/>
        <bgColor theme="6" tint="0.79998168889431442"/>
      </patternFill>
    </fill>
    <fill>
      <patternFill patternType="solid">
        <fgColor rgb="FFFFFFFF"/>
        <bgColor auto="1"/>
      </patternFill>
    </fill>
    <fill>
      <patternFill patternType="solid">
        <fgColor rgb="FFFFFFFF"/>
        <bgColor theme="6" tint="0.59999389629810485"/>
      </patternFill>
    </fill>
    <fill>
      <gradientFill degree="90">
        <stop position="0">
          <color theme="2" tint="-0.49803155613879818"/>
        </stop>
        <stop position="1">
          <color theme="2" tint="-0.74901577806939912"/>
        </stop>
      </gradientFill>
    </fill>
    <fill>
      <gradientFill degree="90">
        <stop position="0">
          <color theme="1" tint="5.0965910824915313E-2"/>
        </stop>
        <stop position="1">
          <color theme="4"/>
        </stop>
      </gradientFill>
    </fill>
    <fill>
      <gradientFill degree="90">
        <stop position="0">
          <color theme="6" tint="-0.25098422193060094"/>
        </stop>
        <stop position="1">
          <color theme="6" tint="-0.49803155613879818"/>
        </stop>
      </gradientFill>
    </fill>
    <fill>
      <gradientFill degree="90">
        <stop position="0">
          <color theme="6" tint="-0.49803155613879818"/>
        </stop>
        <stop position="1">
          <color theme="6" tint="-0.25098422193060094"/>
        </stop>
      </gradient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73B18"/>
        <bgColor indexed="64"/>
      </patternFill>
    </fill>
    <fill>
      <patternFill patternType="solid">
        <fgColor rgb="FF0A5623"/>
        <bgColor indexed="64"/>
      </patternFill>
    </fill>
    <fill>
      <gradientFill degree="90">
        <stop position="0">
          <color rgb="FF1F8329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rgb="FF1F8329"/>
        </stop>
      </gradientFill>
    </fill>
    <fill>
      <gradientFill>
        <stop position="0">
          <color rgb="FF1F8329"/>
        </stop>
        <stop position="1">
          <color theme="0"/>
        </stop>
      </gradientFill>
    </fill>
    <fill>
      <gradientFill type="path">
        <stop position="0">
          <color theme="0"/>
        </stop>
        <stop position="1">
          <color rgb="FF1F8329"/>
        </stop>
      </gradientFill>
    </fill>
    <fill>
      <gradientFill type="path" left="1" right="1">
        <stop position="0">
          <color theme="0"/>
        </stop>
        <stop position="1">
          <color rgb="FF1F8329"/>
        </stop>
      </gradientFill>
    </fill>
    <fill>
      <gradientFill degree="180">
        <stop position="0">
          <color theme="0"/>
        </stop>
        <stop position="1">
          <color rgb="FF1F8329"/>
        </stop>
      </gradientFill>
    </fill>
    <fill>
      <gradientFill>
        <stop position="0">
          <color theme="0"/>
        </stop>
        <stop position="1">
          <color rgb="FF1F8329"/>
        </stop>
      </gradientFill>
    </fill>
    <fill>
      <gradientFill type="path" top="1" bottom="1">
        <stop position="0">
          <color theme="0"/>
        </stop>
        <stop position="1">
          <color rgb="FF1F8329"/>
        </stop>
      </gradient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theme="6" tint="0.59999389629810485"/>
      </patternFill>
    </fill>
    <fill>
      <patternFill patternType="solid">
        <fgColor rgb="FFFFFFFF"/>
        <bgColor indexed="64"/>
      </patternFill>
    </fill>
    <fill>
      <patternFill patternType="solid">
        <fgColor rgb="FFE7CABB"/>
        <bgColor indexed="64"/>
      </patternFill>
    </fill>
    <fill>
      <patternFill patternType="solid">
        <fgColor rgb="FFF5FC81"/>
        <bgColor indexed="64"/>
      </patternFill>
    </fill>
    <fill>
      <patternFill patternType="solid">
        <fgColor rgb="FF91F79B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rgb="FF0A5623"/>
      </left>
      <right style="double">
        <color rgb="FF0A5623"/>
      </right>
      <top style="double">
        <color rgb="FF0A5623"/>
      </top>
      <bottom style="double">
        <color rgb="FF0A5623"/>
      </bottom>
      <diagonal/>
    </border>
    <border>
      <left style="medium">
        <color rgb="FF0A5623"/>
      </left>
      <right style="double">
        <color rgb="FF0A5623"/>
      </right>
      <top style="medium">
        <color rgb="FF0A5623"/>
      </top>
      <bottom style="double">
        <color rgb="FF0A5623"/>
      </bottom>
      <diagonal/>
    </border>
    <border>
      <left style="double">
        <color rgb="FF0A5623"/>
      </left>
      <right style="double">
        <color rgb="FF0A5623"/>
      </right>
      <top style="medium">
        <color rgb="FF0A5623"/>
      </top>
      <bottom style="double">
        <color rgb="FF0A5623"/>
      </bottom>
      <diagonal/>
    </border>
    <border>
      <left style="double">
        <color rgb="FF0A5623"/>
      </left>
      <right style="medium">
        <color rgb="FF0A5623"/>
      </right>
      <top style="medium">
        <color rgb="FF0A5623"/>
      </top>
      <bottom style="double">
        <color rgb="FF0A5623"/>
      </bottom>
      <diagonal/>
    </border>
    <border>
      <left style="medium">
        <color rgb="FF0A5623"/>
      </left>
      <right style="double">
        <color rgb="FF0A5623"/>
      </right>
      <top style="double">
        <color rgb="FF0A5623"/>
      </top>
      <bottom style="double">
        <color rgb="FF0A5623"/>
      </bottom>
      <diagonal/>
    </border>
    <border>
      <left style="double">
        <color rgb="FF0A5623"/>
      </left>
      <right style="medium">
        <color rgb="FF0A5623"/>
      </right>
      <top style="double">
        <color rgb="FF0A5623"/>
      </top>
      <bottom style="double">
        <color rgb="FF0A5623"/>
      </bottom>
      <diagonal/>
    </border>
    <border>
      <left style="double">
        <color rgb="FF0A5623"/>
      </left>
      <right style="double">
        <color rgb="FF0A5623"/>
      </right>
      <top style="double">
        <color rgb="FF0A5623"/>
      </top>
      <bottom style="medium">
        <color rgb="FF0A5623"/>
      </bottom>
      <diagonal/>
    </border>
    <border>
      <left style="double">
        <color rgb="FF0A5623"/>
      </left>
      <right style="medium">
        <color rgb="FF0A5623"/>
      </right>
      <top style="double">
        <color rgb="FF0A5623"/>
      </top>
      <bottom style="medium">
        <color rgb="FF0A5623"/>
      </bottom>
      <diagonal/>
    </border>
    <border>
      <left style="medium">
        <color rgb="FF0A5623"/>
      </left>
      <right/>
      <top/>
      <bottom/>
      <diagonal/>
    </border>
    <border>
      <left/>
      <right style="medium">
        <color rgb="FF0A5623"/>
      </right>
      <top/>
      <bottom/>
      <diagonal/>
    </border>
    <border>
      <left style="medium">
        <color rgb="FF0A5623"/>
      </left>
      <right/>
      <top/>
      <bottom style="medium">
        <color rgb="FF0A5623"/>
      </bottom>
      <diagonal/>
    </border>
    <border>
      <left/>
      <right/>
      <top/>
      <bottom style="medium">
        <color rgb="FF0A5623"/>
      </bottom>
      <diagonal/>
    </border>
    <border>
      <left/>
      <right style="medium">
        <color rgb="FF0A5623"/>
      </right>
      <top/>
      <bottom style="medium">
        <color rgb="FF0A5623"/>
      </bottom>
      <diagonal/>
    </border>
    <border>
      <left style="double">
        <color indexed="64"/>
      </left>
      <right style="medium">
        <color rgb="FF0A5623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1F8329"/>
      </left>
      <right/>
      <top style="medium">
        <color rgb="FF1F8329"/>
      </top>
      <bottom/>
      <diagonal/>
    </border>
    <border>
      <left/>
      <right style="medium">
        <color rgb="FF0A5623"/>
      </right>
      <top style="medium">
        <color rgb="FF1F8329"/>
      </top>
      <bottom/>
      <diagonal/>
    </border>
    <border>
      <left style="medium">
        <color rgb="FF0A5623"/>
      </left>
      <right/>
      <top style="medium">
        <color rgb="FF1F8329"/>
      </top>
      <bottom/>
      <diagonal/>
    </border>
    <border>
      <left/>
      <right/>
      <top style="medium">
        <color rgb="FF1F8329"/>
      </top>
      <bottom/>
      <diagonal/>
    </border>
    <border>
      <left/>
      <right style="medium">
        <color rgb="FF1F8329"/>
      </right>
      <top style="medium">
        <color rgb="FF1F8329"/>
      </top>
      <bottom/>
      <diagonal/>
    </border>
    <border>
      <left style="medium">
        <color rgb="FF1F8329"/>
      </left>
      <right/>
      <top/>
      <bottom/>
      <diagonal/>
    </border>
    <border>
      <left/>
      <right style="medium">
        <color rgb="FF1F8329"/>
      </right>
      <top/>
      <bottom/>
      <diagonal/>
    </border>
    <border>
      <left style="medium">
        <color rgb="FF0A5623"/>
      </left>
      <right style="medium">
        <color rgb="FF1F8329"/>
      </right>
      <top/>
      <bottom/>
      <diagonal/>
    </border>
    <border>
      <left style="medium">
        <color rgb="FF1F8329"/>
      </left>
      <right/>
      <top style="thin">
        <color indexed="64"/>
      </top>
      <bottom style="thin">
        <color indexed="64"/>
      </bottom>
      <diagonal/>
    </border>
    <border>
      <left style="medium">
        <color rgb="FF1F8329"/>
      </left>
      <right/>
      <top style="thin">
        <color indexed="64"/>
      </top>
      <bottom/>
      <diagonal/>
    </border>
    <border>
      <left style="medium">
        <color rgb="FF1F8329"/>
      </left>
      <right style="medium">
        <color indexed="64"/>
      </right>
      <top style="medium">
        <color indexed="64"/>
      </top>
      <bottom/>
      <diagonal/>
    </border>
    <border>
      <left style="medium">
        <color rgb="FF1F8329"/>
      </left>
      <right/>
      <top style="medium">
        <color indexed="64"/>
      </top>
      <bottom/>
      <diagonal/>
    </border>
    <border>
      <left style="medium">
        <color rgb="FF1F8329"/>
      </left>
      <right/>
      <top/>
      <bottom style="thin">
        <color indexed="64"/>
      </bottom>
      <diagonal/>
    </border>
    <border>
      <left style="medium">
        <color rgb="FF1F8329"/>
      </left>
      <right/>
      <top/>
      <bottom style="medium">
        <color rgb="FF1F8329"/>
      </bottom>
      <diagonal/>
    </border>
    <border>
      <left/>
      <right/>
      <top/>
      <bottom style="medium">
        <color rgb="FF1F8329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rgb="FF0A5623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rgb="FF0A5623"/>
      </bottom>
      <diagonal/>
    </border>
    <border>
      <left style="double">
        <color indexed="64"/>
      </left>
      <right style="medium">
        <color rgb="FF0A5623"/>
      </right>
      <top style="medium">
        <color rgb="FF0A5623"/>
      </top>
      <bottom style="double">
        <color indexed="64"/>
      </bottom>
      <diagonal/>
    </border>
    <border>
      <left style="medium">
        <color rgb="FF0A5623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rgb="FF0A5623"/>
      </left>
      <right style="double">
        <color indexed="64"/>
      </right>
      <top style="double">
        <color indexed="64"/>
      </top>
      <bottom style="medium">
        <color rgb="FF0A5623"/>
      </bottom>
      <diagonal/>
    </border>
    <border>
      <left style="double">
        <color indexed="64"/>
      </left>
      <right/>
      <top style="double">
        <color indexed="64"/>
      </top>
      <bottom style="medium">
        <color rgb="FF0A5623"/>
      </bottom>
      <diagonal/>
    </border>
    <border>
      <left/>
      <right style="double">
        <color indexed="64"/>
      </right>
      <top style="double">
        <color indexed="64"/>
      </top>
      <bottom style="medium">
        <color rgb="FF0A5623"/>
      </bottom>
      <diagonal/>
    </border>
    <border>
      <left style="double">
        <color indexed="64"/>
      </left>
      <right style="medium">
        <color rgb="FF0A5623"/>
      </right>
      <top style="double">
        <color indexed="64"/>
      </top>
      <bottom style="medium">
        <color rgb="FF0A5623"/>
      </bottom>
      <diagonal/>
    </border>
    <border>
      <left/>
      <right style="double">
        <color indexed="64"/>
      </right>
      <top style="medium">
        <color rgb="FF0A5623"/>
      </top>
      <bottom style="double">
        <color indexed="64"/>
      </bottom>
      <diagonal/>
    </border>
    <border>
      <left style="medium">
        <color rgb="FF0A5623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rgb="FF0A5623"/>
      </left>
      <right style="thin">
        <color indexed="64"/>
      </right>
      <top style="medium">
        <color rgb="FF0A5623"/>
      </top>
      <bottom style="medium">
        <color rgb="FF0A5623"/>
      </bottom>
      <diagonal/>
    </border>
    <border>
      <left style="thin">
        <color indexed="64"/>
      </left>
      <right style="medium">
        <color rgb="FF0A5623"/>
      </right>
      <top style="medium">
        <color rgb="FF0A5623"/>
      </top>
      <bottom style="medium">
        <color rgb="FF0A5623"/>
      </bottom>
      <diagonal/>
    </border>
    <border>
      <left/>
      <right style="medium">
        <color indexed="64"/>
      </right>
      <top/>
      <bottom style="medium">
        <color rgb="FF0A5623"/>
      </bottom>
      <diagonal/>
    </border>
    <border>
      <left style="medium">
        <color indexed="64"/>
      </left>
      <right style="thin">
        <color indexed="64"/>
      </right>
      <top/>
      <bottom style="medium">
        <color rgb="FF0A5623"/>
      </bottom>
      <diagonal/>
    </border>
    <border>
      <left style="thin">
        <color indexed="64"/>
      </left>
      <right style="thin">
        <color indexed="64"/>
      </right>
      <top/>
      <bottom style="medium">
        <color rgb="FF0A5623"/>
      </bottom>
      <diagonal/>
    </border>
    <border>
      <left style="thin">
        <color indexed="64"/>
      </left>
      <right/>
      <top/>
      <bottom style="medium">
        <color rgb="FF0A5623"/>
      </bottom>
      <diagonal/>
    </border>
    <border>
      <left/>
      <right style="thin">
        <color indexed="64"/>
      </right>
      <top/>
      <bottom style="medium">
        <color rgb="FF0A5623"/>
      </bottom>
      <diagonal/>
    </border>
    <border>
      <left style="thin">
        <color indexed="64"/>
      </left>
      <right style="medium">
        <color rgb="FF0A5623"/>
      </right>
      <top/>
      <bottom style="medium">
        <color rgb="FF0A5623"/>
      </bottom>
      <diagonal/>
    </border>
    <border>
      <left style="double">
        <color rgb="FF0A5623"/>
      </left>
      <right style="medium">
        <color rgb="FF0A5623"/>
      </right>
      <top style="medium">
        <color rgb="FF0A5623"/>
      </top>
      <bottom/>
      <diagonal/>
    </border>
    <border>
      <left style="double">
        <color rgb="FF0A5623"/>
      </left>
      <right style="double">
        <color rgb="FF0A5623"/>
      </right>
      <top style="double">
        <color auto="1"/>
      </top>
      <bottom style="double">
        <color auto="1"/>
      </bottom>
      <diagonal/>
    </border>
    <border>
      <left style="double">
        <color rgb="FF0A5623"/>
      </left>
      <right style="double">
        <color rgb="FF0A5623"/>
      </right>
      <top/>
      <bottom style="double">
        <color rgb="FF0A5623"/>
      </bottom>
      <diagonal/>
    </border>
    <border>
      <left style="double">
        <color rgb="FF0A5623"/>
      </left>
      <right style="medium">
        <color rgb="FF0A5623"/>
      </right>
      <top/>
      <bottom style="double">
        <color rgb="FF0A5623"/>
      </bottom>
      <diagonal/>
    </border>
    <border>
      <left style="medium">
        <color rgb="FF0A5623"/>
      </left>
      <right/>
      <top style="medium">
        <color rgb="FF0A5623"/>
      </top>
      <bottom/>
      <diagonal/>
    </border>
    <border>
      <left style="medium">
        <color rgb="FF0A5623"/>
      </left>
      <right/>
      <top style="thin">
        <color indexed="64"/>
      </top>
      <bottom style="thin">
        <color indexed="64"/>
      </bottom>
      <diagonal/>
    </border>
    <border>
      <left style="medium">
        <color rgb="FF0A5623"/>
      </left>
      <right/>
      <top style="thin">
        <color indexed="64"/>
      </top>
      <bottom/>
      <diagonal/>
    </border>
    <border>
      <left style="medium">
        <color rgb="FF0A5623"/>
      </left>
      <right style="medium">
        <color rgb="FF0A5623"/>
      </right>
      <top style="medium">
        <color rgb="FF0A5623"/>
      </top>
      <bottom/>
      <diagonal/>
    </border>
    <border>
      <left style="double">
        <color rgb="FF0A5623"/>
      </left>
      <right style="medium">
        <color rgb="FF0A5623"/>
      </right>
      <top style="medium">
        <color rgb="FF0A5623"/>
      </top>
      <bottom style="medium">
        <color rgb="FF0A5623"/>
      </bottom>
      <diagonal/>
    </border>
    <border>
      <left style="double">
        <color rgb="FF0A5623"/>
      </left>
      <right style="medium">
        <color rgb="FF0A5623"/>
      </right>
      <top style="double">
        <color auto="1"/>
      </top>
      <bottom style="double">
        <color auto="1"/>
      </bottom>
      <diagonal/>
    </border>
    <border>
      <left/>
      <right style="medium">
        <color rgb="FF0A5623"/>
      </right>
      <top style="medium">
        <color rgb="FF0A5623"/>
      </top>
      <bottom/>
      <diagonal/>
    </border>
    <border>
      <left style="medium">
        <color rgb="FF0A5623"/>
      </left>
      <right style="medium">
        <color rgb="FF0A5623"/>
      </right>
      <top style="medium">
        <color rgb="FF0A5623"/>
      </top>
      <bottom style="medium">
        <color rgb="FF0A5623"/>
      </bottom>
      <diagonal/>
    </border>
    <border>
      <left style="double">
        <color rgb="FF0A5623"/>
      </left>
      <right style="double">
        <color rgb="FF0A5623"/>
      </right>
      <top style="double">
        <color rgb="FF0A5623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69">
    <xf numFmtId="0" fontId="0" fillId="0" borderId="0" xfId="0"/>
    <xf numFmtId="16" fontId="0" fillId="0" borderId="0" xfId="0" applyNumberFormat="1"/>
    <xf numFmtId="20" fontId="0" fillId="0" borderId="0" xfId="0" applyNumberFormat="1"/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170" fontId="0" fillId="0" borderId="0" xfId="0" applyNumberFormat="1"/>
    <xf numFmtId="0" fontId="0" fillId="11" borderId="16" xfId="0" applyFill="1" applyBorder="1" applyAlignment="1">
      <alignment horizontal="center"/>
    </xf>
    <xf numFmtId="0" fontId="0" fillId="11" borderId="16" xfId="0" applyNumberFormat="1" applyFill="1" applyBorder="1" applyAlignment="1">
      <alignment horizontal="center"/>
    </xf>
    <xf numFmtId="0" fontId="4" fillId="12" borderId="16" xfId="0" applyFont="1" applyFill="1" applyBorder="1" applyAlignment="1">
      <alignment horizontal="center"/>
    </xf>
    <xf numFmtId="170" fontId="4" fillId="12" borderId="16" xfId="0" applyNumberFormat="1" applyFont="1" applyFill="1" applyBorder="1" applyAlignment="1">
      <alignment horizontal="center"/>
    </xf>
    <xf numFmtId="170" fontId="4" fillId="13" borderId="16" xfId="0" applyNumberFormat="1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1" fillId="14" borderId="7" xfId="0" applyFont="1" applyFill="1" applyBorder="1" applyAlignment="1">
      <alignment horizontal="center"/>
    </xf>
    <xf numFmtId="170" fontId="0" fillId="14" borderId="6" xfId="0" applyNumberFormat="1" applyFill="1" applyBorder="1" applyAlignment="1">
      <alignment horizontal="center"/>
    </xf>
    <xf numFmtId="170" fontId="0" fillId="14" borderId="18" xfId="0" applyNumberFormat="1" applyFill="1" applyBorder="1" applyAlignment="1">
      <alignment horizontal="center"/>
    </xf>
    <xf numFmtId="0" fontId="1" fillId="14" borderId="8" xfId="0" applyFont="1" applyFill="1" applyBorder="1" applyAlignment="1">
      <alignment horizontal="center"/>
    </xf>
    <xf numFmtId="170" fontId="0" fillId="14" borderId="2" xfId="0" applyNumberFormat="1" applyFill="1" applyBorder="1" applyAlignment="1">
      <alignment horizontal="center"/>
    </xf>
    <xf numFmtId="170" fontId="0" fillId="14" borderId="14" xfId="0" applyNumberFormat="1" applyFill="1" applyBorder="1" applyAlignment="1">
      <alignment horizontal="center"/>
    </xf>
    <xf numFmtId="0" fontId="1" fillId="14" borderId="20" xfId="0" applyFont="1" applyFill="1" applyBorder="1" applyAlignment="1">
      <alignment horizontal="center"/>
    </xf>
    <xf numFmtId="170" fontId="0" fillId="14" borderId="3" xfId="0" applyNumberFormat="1" applyFill="1" applyBorder="1" applyAlignment="1">
      <alignment horizontal="center"/>
    </xf>
    <xf numFmtId="170" fontId="0" fillId="14" borderId="17" xfId="0" applyNumberFormat="1" applyFill="1" applyBorder="1" applyAlignment="1">
      <alignment horizontal="center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  <xf numFmtId="165" fontId="7" fillId="6" borderId="23" xfId="0" applyNumberFormat="1" applyFont="1" applyFill="1" applyBorder="1" applyAlignment="1">
      <alignment horizontal="center" vertical="center"/>
    </xf>
    <xf numFmtId="165" fontId="7" fillId="6" borderId="24" xfId="0" applyNumberFormat="1" applyFont="1" applyFill="1" applyBorder="1" applyAlignment="1">
      <alignment horizontal="center" vertical="center"/>
    </xf>
    <xf numFmtId="165" fontId="7" fillId="6" borderId="26" xfId="0" applyNumberFormat="1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/>
      <protection hidden="1"/>
    </xf>
    <xf numFmtId="164" fontId="13" fillId="21" borderId="0" xfId="0" applyNumberFormat="1" applyFont="1" applyFill="1" applyBorder="1" applyAlignment="1" applyProtection="1">
      <alignment horizontal="center" vertical="center"/>
      <protection hidden="1"/>
    </xf>
    <xf numFmtId="164" fontId="13" fillId="21" borderId="1" xfId="0" applyNumberFormat="1" applyFont="1" applyFill="1" applyBorder="1" applyAlignment="1" applyProtection="1">
      <alignment horizontal="center" vertical="center"/>
      <protection hidden="1"/>
    </xf>
    <xf numFmtId="164" fontId="12" fillId="21" borderId="12" xfId="0" applyNumberFormat="1" applyFont="1" applyFill="1" applyBorder="1" applyAlignment="1" applyProtection="1">
      <alignment horizontal="center" vertical="center"/>
      <protection hidden="1"/>
    </xf>
    <xf numFmtId="168" fontId="12" fillId="9" borderId="29" xfId="0" applyNumberFormat="1" applyFont="1" applyFill="1" applyBorder="1" applyAlignment="1" applyProtection="1">
      <alignment horizontal="center" vertical="center"/>
      <protection hidden="1"/>
    </xf>
    <xf numFmtId="16" fontId="12" fillId="9" borderId="29" xfId="0" applyNumberFormat="1" applyFont="1" applyFill="1" applyBorder="1" applyAlignment="1" applyProtection="1">
      <alignment horizontal="center" vertical="center"/>
      <protection hidden="1"/>
    </xf>
    <xf numFmtId="0" fontId="12" fillId="9" borderId="29" xfId="0" applyFont="1" applyFill="1" applyBorder="1" applyAlignment="1" applyProtection="1">
      <alignment horizontal="center" vertical="center"/>
      <protection hidden="1"/>
    </xf>
    <xf numFmtId="16" fontId="12" fillId="6" borderId="29" xfId="0" applyNumberFormat="1" applyFont="1" applyFill="1" applyBorder="1" applyAlignment="1" applyProtection="1">
      <alignment horizontal="center" vertical="center"/>
      <protection hidden="1"/>
    </xf>
    <xf numFmtId="165" fontId="12" fillId="9" borderId="29" xfId="0" applyNumberFormat="1" applyFont="1" applyFill="1" applyBorder="1" applyAlignment="1" applyProtection="1">
      <alignment horizontal="center" vertical="center"/>
      <protection hidden="1"/>
    </xf>
    <xf numFmtId="169" fontId="12" fillId="9" borderId="29" xfId="0" applyNumberFormat="1" applyFont="1" applyFill="1" applyBorder="1" applyAlignment="1" applyProtection="1">
      <alignment horizontal="center" vertical="center"/>
      <protection hidden="1"/>
    </xf>
    <xf numFmtId="164" fontId="12" fillId="6" borderId="29" xfId="0" applyNumberFormat="1" applyFont="1" applyFill="1" applyBorder="1" applyAlignment="1" applyProtection="1">
      <alignment horizontal="center" vertical="center"/>
      <protection hidden="1"/>
    </xf>
    <xf numFmtId="164" fontId="12" fillId="6" borderId="29" xfId="0" applyNumberFormat="1" applyFont="1" applyFill="1" applyBorder="1" applyAlignment="1" applyProtection="1">
      <alignment horizontal="center"/>
      <protection hidden="1"/>
    </xf>
    <xf numFmtId="168" fontId="12" fillId="6" borderId="29" xfId="0" applyNumberFormat="1" applyFont="1" applyFill="1" applyBorder="1" applyAlignment="1" applyProtection="1">
      <alignment horizontal="center" vertical="center"/>
      <protection hidden="1"/>
    </xf>
    <xf numFmtId="165" fontId="12" fillId="6" borderId="29" xfId="0" applyNumberFormat="1" applyFont="1" applyFill="1" applyBorder="1" applyAlignment="1" applyProtection="1">
      <alignment horizontal="center" vertical="center"/>
      <protection hidden="1"/>
    </xf>
    <xf numFmtId="169" fontId="12" fillId="6" borderId="29" xfId="0" applyNumberFormat="1" applyFont="1" applyFill="1" applyBorder="1" applyAlignment="1" applyProtection="1">
      <alignment horizontal="center" vertical="center"/>
      <protection hidden="1"/>
    </xf>
    <xf numFmtId="0" fontId="12" fillId="6" borderId="29" xfId="0" applyFont="1" applyFill="1" applyBorder="1" applyAlignment="1" applyProtection="1">
      <alignment horizontal="center" vertical="center"/>
      <protection hidden="1"/>
    </xf>
    <xf numFmtId="16" fontId="12" fillId="5" borderId="27" xfId="0" applyNumberFormat="1" applyFont="1" applyFill="1" applyBorder="1" applyAlignment="1" applyProtection="1">
      <alignment horizontal="center"/>
      <protection hidden="1"/>
    </xf>
    <xf numFmtId="20" fontId="12" fillId="5" borderId="27" xfId="0" applyNumberFormat="1" applyFont="1" applyFill="1" applyBorder="1" applyAlignment="1" applyProtection="1">
      <alignment horizontal="center"/>
      <protection hidden="1"/>
    </xf>
    <xf numFmtId="0" fontId="12" fillId="5" borderId="27" xfId="0" applyFont="1" applyFill="1" applyBorder="1" applyAlignment="1" applyProtection="1">
      <alignment horizontal="center"/>
      <protection hidden="1"/>
    </xf>
    <xf numFmtId="164" fontId="12" fillId="8" borderId="29" xfId="0" applyNumberFormat="1" applyFont="1" applyFill="1" applyBorder="1" applyAlignment="1" applyProtection="1">
      <alignment horizontal="center" vertical="center"/>
      <protection hidden="1"/>
    </xf>
    <xf numFmtId="0" fontId="12" fillId="6" borderId="30" xfId="0" applyFont="1" applyFill="1" applyBorder="1" applyAlignment="1" applyProtection="1">
      <alignment horizontal="left"/>
      <protection hidden="1"/>
    </xf>
    <xf numFmtId="168" fontId="12" fillId="9" borderId="31" xfId="0" applyNumberFormat="1" applyFont="1" applyFill="1" applyBorder="1" applyAlignment="1" applyProtection="1">
      <alignment horizontal="center" vertical="center"/>
      <protection hidden="1"/>
    </xf>
    <xf numFmtId="16" fontId="12" fillId="9" borderId="31" xfId="0" applyNumberFormat="1" applyFont="1" applyFill="1" applyBorder="1" applyAlignment="1" applyProtection="1">
      <alignment horizontal="center" vertical="center"/>
      <protection hidden="1"/>
    </xf>
    <xf numFmtId="169" fontId="12" fillId="6" borderId="31" xfId="0" applyNumberFormat="1" applyFont="1" applyFill="1" applyBorder="1" applyAlignment="1" applyProtection="1">
      <alignment horizontal="center" vertical="center"/>
      <protection hidden="1"/>
    </xf>
    <xf numFmtId="165" fontId="12" fillId="9" borderId="31" xfId="0" applyNumberFormat="1" applyFont="1" applyFill="1" applyBorder="1" applyAlignment="1" applyProtection="1">
      <alignment horizontal="center" vertical="center"/>
      <protection hidden="1"/>
    </xf>
    <xf numFmtId="166" fontId="12" fillId="8" borderId="31" xfId="0" applyNumberFormat="1" applyFont="1" applyFill="1" applyBorder="1" applyAlignment="1" applyProtection="1">
      <alignment horizontal="center" vertical="center"/>
      <protection hidden="1"/>
    </xf>
    <xf numFmtId="16" fontId="12" fillId="6" borderId="31" xfId="0" applyNumberFormat="1" applyFont="1" applyFill="1" applyBorder="1" applyAlignment="1" applyProtection="1">
      <alignment horizontal="center" vertical="center"/>
      <protection hidden="1"/>
    </xf>
    <xf numFmtId="169" fontId="12" fillId="9" borderId="31" xfId="0" applyNumberFormat="1" applyFont="1" applyFill="1" applyBorder="1" applyAlignment="1" applyProtection="1">
      <alignment horizontal="center" vertical="center"/>
      <protection hidden="1"/>
    </xf>
    <xf numFmtId="0" fontId="12" fillId="9" borderId="31" xfId="0" applyFont="1" applyFill="1" applyBorder="1" applyAlignment="1" applyProtection="1">
      <alignment horizontal="center" vertical="center"/>
      <protection hidden="1"/>
    </xf>
    <xf numFmtId="164" fontId="12" fillId="6" borderId="31" xfId="0" applyNumberFormat="1" applyFont="1" applyFill="1" applyBorder="1" applyAlignment="1" applyProtection="1">
      <alignment horizontal="center" vertical="center"/>
      <protection hidden="1"/>
    </xf>
    <xf numFmtId="164" fontId="12" fillId="6" borderId="35" xfId="0" applyNumberFormat="1" applyFont="1" applyFill="1" applyBorder="1" applyAlignment="1" applyProtection="1">
      <alignment horizontal="center" vertical="center"/>
      <protection hidden="1"/>
    </xf>
    <xf numFmtId="164" fontId="12" fillId="6" borderId="35" xfId="0" applyNumberFormat="1" applyFont="1" applyFill="1" applyBorder="1" applyAlignment="1" applyProtection="1">
      <alignment horizontal="center"/>
      <protection hidden="1"/>
    </xf>
    <xf numFmtId="164" fontId="13" fillId="21" borderId="38" xfId="0" applyNumberFormat="1" applyFont="1" applyFill="1" applyBorder="1" applyAlignment="1" applyProtection="1">
      <alignment horizontal="center" vertical="center"/>
      <protection hidden="1"/>
    </xf>
    <xf numFmtId="9" fontId="13" fillId="0" borderId="42" xfId="1" applyFont="1" applyBorder="1" applyAlignment="1" applyProtection="1">
      <alignment horizontal="center"/>
      <protection hidden="1"/>
    </xf>
    <xf numFmtId="0" fontId="0" fillId="26" borderId="51" xfId="0" applyFill="1" applyBorder="1" applyAlignment="1" applyProtection="1">
      <protection hidden="1"/>
    </xf>
    <xf numFmtId="0" fontId="0" fillId="23" borderId="51" xfId="0" applyFill="1" applyBorder="1" applyAlignment="1" applyProtection="1">
      <protection hidden="1"/>
    </xf>
    <xf numFmtId="0" fontId="13" fillId="22" borderId="53" xfId="0" applyNumberFormat="1" applyFont="1" applyFill="1" applyBorder="1" applyAlignment="1" applyProtection="1">
      <alignment horizontal="center" vertical="center"/>
      <protection hidden="1"/>
    </xf>
    <xf numFmtId="164" fontId="13" fillId="22" borderId="50" xfId="0" applyNumberFormat="1" applyFont="1" applyFill="1" applyBorder="1" applyAlignment="1" applyProtection="1">
      <alignment horizontal="center" vertical="center"/>
      <protection hidden="1"/>
    </xf>
    <xf numFmtId="0" fontId="13" fillId="25" borderId="54" xfId="0" applyNumberFormat="1" applyFont="1" applyFill="1" applyBorder="1" applyAlignment="1">
      <alignment horizontal="center" vertical="center"/>
    </xf>
    <xf numFmtId="164" fontId="10" fillId="22" borderId="55" xfId="0" applyNumberFormat="1" applyFont="1" applyFill="1" applyBorder="1" applyAlignment="1" applyProtection="1">
      <alignment vertical="center"/>
      <protection hidden="1"/>
    </xf>
    <xf numFmtId="164" fontId="12" fillId="22" borderId="50" xfId="0" applyNumberFormat="1" applyFont="1" applyFill="1" applyBorder="1" applyAlignment="1" applyProtection="1">
      <alignment horizontal="center" vertical="center"/>
      <protection hidden="1"/>
    </xf>
    <xf numFmtId="0" fontId="12" fillId="22" borderId="50" xfId="0" applyNumberFormat="1" applyFont="1" applyFill="1" applyBorder="1" applyAlignment="1">
      <alignment horizontal="center" vertical="center"/>
    </xf>
    <xf numFmtId="0" fontId="13" fillId="22" borderId="57" xfId="0" applyNumberFormat="1" applyFont="1" applyFill="1" applyBorder="1" applyAlignment="1">
      <alignment horizontal="center" vertical="center"/>
    </xf>
    <xf numFmtId="0" fontId="13" fillId="22" borderId="53" xfId="0" applyNumberFormat="1" applyFont="1" applyFill="1" applyBorder="1" applyAlignment="1">
      <alignment horizontal="center" vertical="center"/>
    </xf>
    <xf numFmtId="0" fontId="13" fillId="22" borderId="54" xfId="0" applyNumberFormat="1" applyFont="1" applyFill="1" applyBorder="1" applyAlignment="1">
      <alignment horizontal="center" vertical="center"/>
    </xf>
    <xf numFmtId="164" fontId="11" fillId="24" borderId="58" xfId="0" applyNumberFormat="1" applyFont="1" applyFill="1" applyBorder="1" applyAlignment="1">
      <alignment vertical="center"/>
    </xf>
    <xf numFmtId="167" fontId="12" fillId="8" borderId="34" xfId="0" applyNumberFormat="1" applyFont="1" applyFill="1" applyBorder="1" applyAlignment="1" applyProtection="1">
      <alignment horizontal="center"/>
      <protection hidden="1"/>
    </xf>
    <xf numFmtId="164" fontId="12" fillId="8" borderId="29" xfId="0" applyNumberFormat="1" applyFont="1" applyFill="1" applyBorder="1" applyAlignment="1" applyProtection="1">
      <alignment horizontal="center"/>
      <protection hidden="1"/>
    </xf>
    <xf numFmtId="167" fontId="12" fillId="8" borderId="36" xfId="0" applyNumberFormat="1" applyFont="1" applyFill="1" applyBorder="1" applyAlignment="1" applyProtection="1">
      <alignment horizontal="center"/>
      <protection hidden="1"/>
    </xf>
    <xf numFmtId="168" fontId="12" fillId="6" borderId="31" xfId="0" applyNumberFormat="1" applyFont="1" applyFill="1" applyBorder="1" applyAlignment="1" applyProtection="1">
      <alignment horizontal="center" vertical="center"/>
      <protection hidden="1"/>
    </xf>
    <xf numFmtId="165" fontId="12" fillId="6" borderId="31" xfId="0" applyNumberFormat="1" applyFont="1" applyFill="1" applyBorder="1" applyAlignment="1" applyProtection="1">
      <alignment horizontal="center" vertical="center"/>
      <protection hidden="1"/>
    </xf>
    <xf numFmtId="0" fontId="0" fillId="28" borderId="0" xfId="0" applyFill="1" applyProtection="1">
      <protection hidden="1"/>
    </xf>
    <xf numFmtId="0" fontId="0" fillId="17" borderId="0" xfId="0" applyFill="1" applyProtection="1">
      <protection hidden="1"/>
    </xf>
    <xf numFmtId="0" fontId="3" fillId="17" borderId="0" xfId="0" applyFont="1" applyFill="1" applyProtection="1">
      <protection hidden="1"/>
    </xf>
    <xf numFmtId="0" fontId="1" fillId="17" borderId="0" xfId="0" applyFont="1" applyFill="1" applyProtection="1">
      <protection hidden="1"/>
    </xf>
    <xf numFmtId="0" fontId="12" fillId="6" borderId="30" xfId="0" applyFont="1" applyFill="1" applyBorder="1" applyAlignment="1" applyProtection="1">
      <protection hidden="1"/>
    </xf>
    <xf numFmtId="165" fontId="17" fillId="6" borderId="29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" fontId="18" fillId="3" borderId="0" xfId="0" applyNumberFormat="1" applyFont="1" applyFill="1" applyAlignment="1">
      <alignment vertical="center"/>
    </xf>
    <xf numFmtId="20" fontId="18" fillId="3" borderId="0" xfId="0" applyNumberFormat="1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8" fillId="3" borderId="0" xfId="0" applyFont="1" applyFill="1" applyAlignment="1">
      <alignment horizontal="right" vertical="center" wrapText="1"/>
    </xf>
    <xf numFmtId="22" fontId="18" fillId="3" borderId="0" xfId="0" applyNumberFormat="1" applyFont="1" applyFill="1" applyAlignment="1">
      <alignment vertical="center"/>
    </xf>
    <xf numFmtId="16" fontId="18" fillId="4" borderId="0" xfId="0" applyNumberFormat="1" applyFont="1" applyFill="1" applyAlignment="1">
      <alignment vertical="center"/>
    </xf>
    <xf numFmtId="20" fontId="18" fillId="4" borderId="0" xfId="0" applyNumberFormat="1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8" fillId="4" borderId="0" xfId="0" applyFont="1" applyFill="1" applyAlignment="1">
      <alignment horizontal="right" vertical="center" wrapText="1"/>
    </xf>
    <xf numFmtId="22" fontId="18" fillId="4" borderId="0" xfId="0" applyNumberFormat="1" applyFont="1" applyFill="1" applyAlignment="1">
      <alignment vertical="center"/>
    </xf>
    <xf numFmtId="0" fontId="12" fillId="6" borderId="33" xfId="0" applyFont="1" applyFill="1" applyBorder="1" applyAlignment="1" applyProtection="1">
      <alignment horizontal="left"/>
      <protection hidden="1"/>
    </xf>
    <xf numFmtId="164" fontId="12" fillId="6" borderId="31" xfId="0" applyNumberFormat="1" applyFont="1" applyFill="1" applyBorder="1" applyAlignment="1" applyProtection="1">
      <alignment horizontal="center"/>
      <protection hidden="1"/>
    </xf>
    <xf numFmtId="1" fontId="12" fillId="7" borderId="32" xfId="0" applyNumberFormat="1" applyFont="1" applyFill="1" applyBorder="1" applyAlignment="1" applyProtection="1">
      <alignment horizontal="center"/>
      <protection hidden="1"/>
    </xf>
    <xf numFmtId="168" fontId="12" fillId="6" borderId="33" xfId="0" applyNumberFormat="1" applyFont="1" applyFill="1" applyBorder="1" applyAlignment="1" applyProtection="1">
      <alignment horizontal="left" vertical="center"/>
      <protection hidden="1"/>
    </xf>
    <xf numFmtId="168" fontId="12" fillId="6" borderId="30" xfId="0" applyNumberFormat="1" applyFont="1" applyFill="1" applyBorder="1" applyAlignment="1" applyProtection="1">
      <alignment horizontal="left" vertical="center"/>
      <protection hidden="1"/>
    </xf>
    <xf numFmtId="1" fontId="12" fillId="7" borderId="34" xfId="0" applyNumberFormat="1" applyFont="1" applyFill="1" applyBorder="1" applyAlignment="1" applyProtection="1">
      <alignment horizontal="center"/>
      <protection hidden="1"/>
    </xf>
    <xf numFmtId="0" fontId="12" fillId="6" borderId="33" xfId="0" applyFont="1" applyFill="1" applyBorder="1" applyAlignment="1" applyProtection="1">
      <protection hidden="1"/>
    </xf>
    <xf numFmtId="9" fontId="13" fillId="0" borderId="63" xfId="1" applyFont="1" applyBorder="1" applyAlignment="1" applyProtection="1">
      <alignment horizontal="center"/>
      <protection hidden="1"/>
    </xf>
    <xf numFmtId="16" fontId="12" fillId="5" borderId="64" xfId="0" applyNumberFormat="1" applyFont="1" applyFill="1" applyBorder="1" applyAlignment="1" applyProtection="1">
      <alignment horizontal="center"/>
      <protection hidden="1"/>
    </xf>
    <xf numFmtId="16" fontId="12" fillId="5" borderId="65" xfId="0" applyNumberFormat="1" applyFont="1" applyFill="1" applyBorder="1" applyAlignment="1" applyProtection="1">
      <alignment horizontal="center"/>
      <protection hidden="1"/>
    </xf>
    <xf numFmtId="16" fontId="12" fillId="5" borderId="62" xfId="0" applyNumberFormat="1" applyFont="1" applyFill="1" applyBorder="1" applyAlignment="1" applyProtection="1">
      <alignment horizontal="center"/>
      <protection hidden="1"/>
    </xf>
    <xf numFmtId="20" fontId="12" fillId="5" borderId="62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center"/>
      <protection hidden="1"/>
    </xf>
    <xf numFmtId="9" fontId="13" fillId="0" borderId="68" xfId="1" applyFont="1" applyBorder="1" applyAlignment="1" applyProtection="1">
      <alignment horizontal="center"/>
      <protection hidden="1"/>
    </xf>
    <xf numFmtId="16" fontId="12" fillId="5" borderId="70" xfId="0" applyNumberFormat="1" applyFont="1" applyFill="1" applyBorder="1" applyAlignment="1" applyProtection="1">
      <alignment horizontal="center"/>
      <protection hidden="1"/>
    </xf>
    <xf numFmtId="16" fontId="12" fillId="5" borderId="71" xfId="0" applyNumberFormat="1" applyFont="1" applyFill="1" applyBorder="1" applyAlignment="1" applyProtection="1">
      <alignment horizontal="center"/>
      <protection hidden="1"/>
    </xf>
    <xf numFmtId="20" fontId="12" fillId="5" borderId="71" xfId="0" applyNumberFormat="1" applyFont="1" applyFill="1" applyBorder="1" applyAlignment="1" applyProtection="1">
      <alignment horizontal="center"/>
      <protection hidden="1"/>
    </xf>
    <xf numFmtId="0" fontId="12" fillId="5" borderId="71" xfId="0" applyFont="1" applyFill="1" applyBorder="1" applyAlignment="1" applyProtection="1">
      <alignment horizontal="center"/>
      <protection hidden="1"/>
    </xf>
    <xf numFmtId="164" fontId="11" fillId="21" borderId="59" xfId="0" applyNumberFormat="1" applyFont="1" applyFill="1" applyBorder="1" applyAlignment="1">
      <alignment vertical="center"/>
    </xf>
    <xf numFmtId="9" fontId="11" fillId="18" borderId="80" xfId="1" applyFont="1" applyFill="1" applyBorder="1" applyAlignment="1" applyProtection="1">
      <alignment horizontal="center"/>
      <protection hidden="1"/>
    </xf>
    <xf numFmtId="1" fontId="12" fillId="7" borderId="81" xfId="0" applyNumberFormat="1" applyFont="1" applyFill="1" applyBorder="1" applyAlignment="1" applyProtection="1">
      <alignment horizontal="center"/>
      <protection hidden="1"/>
    </xf>
    <xf numFmtId="0" fontId="3" fillId="17" borderId="0" xfId="0" applyFont="1" applyFill="1" applyAlignment="1" applyProtection="1">
      <alignment horizontal="center" vertical="center"/>
      <protection hidden="1"/>
    </xf>
    <xf numFmtId="16" fontId="12" fillId="29" borderId="82" xfId="0" applyNumberFormat="1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164" fontId="12" fillId="8" borderId="83" xfId="0" applyNumberFormat="1" applyFont="1" applyFill="1" applyBorder="1" applyAlignment="1" applyProtection="1">
      <alignment horizontal="center" vertical="center"/>
      <protection hidden="1"/>
    </xf>
    <xf numFmtId="167" fontId="12" fillId="8" borderId="84" xfId="0" applyNumberFormat="1" applyFont="1" applyFill="1" applyBorder="1" applyAlignment="1" applyProtection="1">
      <alignment horizontal="center"/>
      <protection hidden="1"/>
    </xf>
    <xf numFmtId="164" fontId="12" fillId="21" borderId="39" xfId="0" applyNumberFormat="1" applyFont="1" applyFill="1" applyBorder="1" applyAlignment="1" applyProtection="1">
      <alignment horizontal="center" vertical="center"/>
      <protection hidden="1"/>
    </xf>
    <xf numFmtId="164" fontId="12" fillId="21" borderId="40" xfId="0" applyNumberFormat="1" applyFont="1" applyFill="1" applyBorder="1" applyAlignment="1" applyProtection="1">
      <alignment horizontal="center" vertical="center"/>
      <protection hidden="1"/>
    </xf>
    <xf numFmtId="164" fontId="12" fillId="21" borderId="41" xfId="0" applyNumberFormat="1" applyFont="1" applyFill="1" applyBorder="1" applyAlignment="1" applyProtection="1">
      <alignment horizontal="center" vertical="center"/>
      <protection hidden="1"/>
    </xf>
    <xf numFmtId="0" fontId="13" fillId="22" borderId="50" xfId="0" applyNumberFormat="1" applyFont="1" applyFill="1" applyBorder="1" applyAlignment="1">
      <alignment horizontal="center" vertical="center"/>
    </xf>
    <xf numFmtId="164" fontId="12" fillId="20" borderId="85" xfId="0" applyNumberFormat="1" applyFont="1" applyFill="1" applyBorder="1" applyAlignment="1" applyProtection="1">
      <alignment horizontal="center" vertical="center"/>
      <protection hidden="1"/>
    </xf>
    <xf numFmtId="0" fontId="13" fillId="22" borderId="86" xfId="2" applyNumberFormat="1" applyFont="1" applyFill="1" applyBorder="1" applyAlignment="1" applyProtection="1">
      <alignment horizontal="center" vertical="center"/>
      <protection hidden="1"/>
    </xf>
    <xf numFmtId="0" fontId="13" fillId="22" borderId="87" xfId="2" applyNumberFormat="1" applyFont="1" applyFill="1" applyBorder="1" applyAlignment="1" applyProtection="1">
      <alignment horizontal="center" vertical="center"/>
      <protection hidden="1"/>
    </xf>
    <xf numFmtId="0" fontId="13" fillId="22" borderId="86" xfId="0" applyNumberFormat="1" applyFont="1" applyFill="1" applyBorder="1" applyAlignment="1" applyProtection="1">
      <alignment horizontal="center" vertical="center"/>
      <protection hidden="1"/>
    </xf>
    <xf numFmtId="164" fontId="12" fillId="20" borderId="88" xfId="0" applyNumberFormat="1" applyFont="1" applyFill="1" applyBorder="1" applyAlignment="1" applyProtection="1">
      <alignment horizontal="center" vertical="center"/>
      <protection hidden="1"/>
    </xf>
    <xf numFmtId="164" fontId="13" fillId="22" borderId="37" xfId="0" applyNumberFormat="1" applyFont="1" applyFill="1" applyBorder="1" applyAlignment="1" applyProtection="1">
      <alignment horizontal="center" vertical="center"/>
      <protection hidden="1"/>
    </xf>
    <xf numFmtId="164" fontId="12" fillId="21" borderId="60" xfId="0" applyNumberFormat="1" applyFont="1" applyFill="1" applyBorder="1" applyAlignment="1" applyProtection="1">
      <alignment horizontal="center" vertical="center"/>
      <protection hidden="1"/>
    </xf>
    <xf numFmtId="168" fontId="17" fillId="6" borderId="29" xfId="0" applyNumberFormat="1" applyFont="1" applyFill="1" applyBorder="1" applyAlignment="1" applyProtection="1">
      <alignment horizontal="center" vertical="center"/>
      <protection hidden="1"/>
    </xf>
    <xf numFmtId="164" fontId="12" fillId="29" borderId="82" xfId="0" applyNumberFormat="1" applyFont="1" applyFill="1" applyBorder="1" applyAlignment="1" applyProtection="1">
      <alignment horizontal="center" vertical="center"/>
      <protection hidden="1"/>
    </xf>
    <xf numFmtId="1" fontId="12" fillId="30" borderId="90" xfId="0" applyNumberFormat="1" applyFont="1" applyFill="1" applyBorder="1" applyAlignment="1" applyProtection="1">
      <alignment horizontal="center"/>
      <protection hidden="1"/>
    </xf>
    <xf numFmtId="168" fontId="12" fillId="6" borderId="82" xfId="0" applyNumberFormat="1" applyFont="1" applyFill="1" applyBorder="1" applyAlignment="1" applyProtection="1">
      <alignment horizontal="center" vertical="center"/>
      <protection hidden="1"/>
    </xf>
    <xf numFmtId="169" fontId="12" fillId="9" borderId="82" xfId="0" applyNumberFormat="1" applyFont="1" applyFill="1" applyBorder="1" applyAlignment="1" applyProtection="1">
      <alignment horizontal="center" vertical="center"/>
      <protection hidden="1"/>
    </xf>
    <xf numFmtId="166" fontId="12" fillId="30" borderId="82" xfId="0" applyNumberFormat="1" applyFont="1" applyFill="1" applyBorder="1" applyAlignment="1" applyProtection="1">
      <alignment horizontal="center" vertical="center"/>
      <protection hidden="1"/>
    </xf>
    <xf numFmtId="164" fontId="12" fillId="8" borderId="89" xfId="0" applyNumberFormat="1" applyFont="1" applyFill="1" applyBorder="1" applyAlignment="1" applyProtection="1">
      <alignment horizontal="center"/>
      <protection hidden="1"/>
    </xf>
    <xf numFmtId="0" fontId="12" fillId="9" borderId="33" xfId="0" applyFont="1" applyFill="1" applyBorder="1" applyAlignment="1" applyProtection="1">
      <protection hidden="1"/>
    </xf>
    <xf numFmtId="16" fontId="18" fillId="31" borderId="0" xfId="0" applyNumberFormat="1" applyFont="1" applyFill="1" applyAlignment="1">
      <alignment vertical="center"/>
    </xf>
    <xf numFmtId="20" fontId="18" fillId="31" borderId="0" xfId="0" applyNumberFormat="1" applyFont="1" applyFill="1" applyAlignment="1">
      <alignment vertical="center"/>
    </xf>
    <xf numFmtId="0" fontId="18" fillId="31" borderId="0" xfId="0" applyFont="1" applyFill="1" applyAlignment="1">
      <alignment vertical="center"/>
    </xf>
    <xf numFmtId="0" fontId="18" fillId="31" borderId="0" xfId="0" applyFont="1" applyFill="1" applyAlignment="1">
      <alignment horizontal="right" vertical="center" wrapText="1"/>
    </xf>
    <xf numFmtId="164" fontId="17" fillId="6" borderId="29" xfId="0" applyNumberFormat="1" applyFont="1" applyFill="1" applyBorder="1" applyAlignment="1" applyProtection="1">
      <alignment horizontal="center" vertical="center"/>
      <protection hidden="1"/>
    </xf>
    <xf numFmtId="164" fontId="17" fillId="6" borderId="29" xfId="0" applyNumberFormat="1" applyFont="1" applyFill="1" applyBorder="1" applyAlignment="1" applyProtection="1">
      <alignment horizontal="center"/>
      <protection hidden="1"/>
    </xf>
    <xf numFmtId="1" fontId="17" fillId="7" borderId="34" xfId="0" applyNumberFormat="1" applyFont="1" applyFill="1" applyBorder="1" applyAlignment="1" applyProtection="1">
      <alignment horizontal="center"/>
      <protection hidden="1"/>
    </xf>
    <xf numFmtId="16" fontId="12" fillId="6" borderId="83" xfId="0" applyNumberFormat="1" applyFont="1" applyFill="1" applyBorder="1" applyAlignment="1" applyProtection="1">
      <alignment horizontal="center" vertical="center"/>
      <protection hidden="1"/>
    </xf>
    <xf numFmtId="169" fontId="12" fillId="9" borderId="83" xfId="0" applyNumberFormat="1" applyFont="1" applyFill="1" applyBorder="1" applyAlignment="1" applyProtection="1">
      <alignment horizontal="center" vertical="center"/>
      <protection hidden="1"/>
    </xf>
    <xf numFmtId="169" fontId="12" fillId="9" borderId="33" xfId="0" applyNumberFormat="1" applyFont="1" applyFill="1" applyBorder="1" applyAlignment="1" applyProtection="1">
      <alignment horizontal="left" vertical="center"/>
      <protection hidden="1"/>
    </xf>
    <xf numFmtId="169" fontId="12" fillId="6" borderId="83" xfId="0" applyNumberFormat="1" applyFont="1" applyFill="1" applyBorder="1" applyAlignment="1" applyProtection="1">
      <alignment horizontal="center" vertical="center"/>
      <protection hidden="1"/>
    </xf>
    <xf numFmtId="168" fontId="12" fillId="9" borderId="34" xfId="0" applyNumberFormat="1" applyFont="1" applyFill="1" applyBorder="1" applyAlignment="1" applyProtection="1">
      <alignment horizontal="center" vertical="center"/>
      <protection hidden="1"/>
    </xf>
    <xf numFmtId="164" fontId="12" fillId="20" borderId="91" xfId="0" applyNumberFormat="1" applyFont="1" applyFill="1" applyBorder="1" applyAlignment="1" applyProtection="1">
      <alignment horizontal="center" vertical="center"/>
      <protection hidden="1"/>
    </xf>
    <xf numFmtId="164" fontId="12" fillId="20" borderId="92" xfId="0" applyNumberFormat="1" applyFont="1" applyFill="1" applyBorder="1" applyAlignment="1" applyProtection="1">
      <alignment horizontal="center" vertical="center"/>
      <protection hidden="1"/>
    </xf>
    <xf numFmtId="164" fontId="12" fillId="21" borderId="1" xfId="0" applyNumberFormat="1" applyFont="1" applyFill="1" applyBorder="1" applyAlignment="1" applyProtection="1">
      <alignment horizontal="center" vertical="center"/>
      <protection hidden="1"/>
    </xf>
    <xf numFmtId="164" fontId="12" fillId="21" borderId="92" xfId="0" applyNumberFormat="1" applyFont="1" applyFill="1" applyBorder="1" applyAlignment="1" applyProtection="1">
      <alignment horizontal="center" vertical="center"/>
      <protection hidden="1"/>
    </xf>
    <xf numFmtId="165" fontId="12" fillId="9" borderId="93" xfId="0" applyNumberFormat="1" applyFont="1" applyFill="1" applyBorder="1" applyAlignment="1" applyProtection="1">
      <alignment horizontal="center" vertical="center"/>
      <protection hidden="1"/>
    </xf>
    <xf numFmtId="166" fontId="12" fillId="8" borderId="93" xfId="0" applyNumberFormat="1" applyFont="1" applyFill="1" applyBorder="1" applyAlignment="1" applyProtection="1">
      <alignment horizontal="center" vertical="center"/>
      <protection hidden="1"/>
    </xf>
    <xf numFmtId="168" fontId="12" fillId="6" borderId="93" xfId="0" applyNumberFormat="1" applyFont="1" applyFill="1" applyBorder="1" applyAlignment="1" applyProtection="1">
      <alignment horizontal="center" vertical="center"/>
      <protection hidden="1"/>
    </xf>
    <xf numFmtId="164" fontId="13" fillId="21" borderId="40" xfId="0" applyNumberFormat="1" applyFont="1" applyFill="1" applyBorder="1" applyAlignment="1" applyProtection="1">
      <alignment horizontal="center" vertical="center"/>
      <protection hidden="1"/>
    </xf>
    <xf numFmtId="168" fontId="12" fillId="29" borderId="31" xfId="0" applyNumberFormat="1" applyFont="1" applyFill="1" applyBorder="1" applyAlignment="1" applyProtection="1">
      <alignment horizontal="center" vertical="center"/>
      <protection hidden="1"/>
    </xf>
    <xf numFmtId="0" fontId="12" fillId="9" borderId="30" xfId="0" applyFont="1" applyFill="1" applyBorder="1" applyAlignment="1" applyProtection="1">
      <protection hidden="1"/>
    </xf>
    <xf numFmtId="164" fontId="12" fillId="8" borderId="35" xfId="0" applyNumberFormat="1" applyFont="1" applyFill="1" applyBorder="1" applyAlignment="1" applyProtection="1">
      <alignment horizontal="center"/>
      <protection hidden="1"/>
    </xf>
    <xf numFmtId="168" fontId="17" fillId="6" borderId="83" xfId="0" applyNumberFormat="1" applyFont="1" applyFill="1" applyBorder="1" applyAlignment="1" applyProtection="1">
      <alignment horizontal="center" vertical="center"/>
      <protection hidden="1"/>
    </xf>
    <xf numFmtId="168" fontId="12" fillId="6" borderId="83" xfId="0" applyNumberFormat="1" applyFont="1" applyFill="1" applyBorder="1" applyAlignment="1" applyProtection="1">
      <alignment horizontal="center" vertical="center"/>
      <protection hidden="1"/>
    </xf>
    <xf numFmtId="165" fontId="17" fillId="6" borderId="83" xfId="0" applyNumberFormat="1" applyFont="1" applyFill="1" applyBorder="1" applyAlignment="1" applyProtection="1">
      <alignment horizontal="center" vertical="center"/>
      <protection hidden="1"/>
    </xf>
    <xf numFmtId="22" fontId="18" fillId="31" borderId="0" xfId="0" applyNumberFormat="1" applyFont="1" applyFill="1" applyAlignment="1">
      <alignment vertical="center"/>
    </xf>
    <xf numFmtId="16" fontId="18" fillId="32" borderId="0" xfId="0" applyNumberFormat="1" applyFont="1" applyFill="1" applyAlignment="1">
      <alignment vertical="center"/>
    </xf>
    <xf numFmtId="20" fontId="18" fillId="32" borderId="0" xfId="0" applyNumberFormat="1" applyFont="1" applyFill="1" applyAlignment="1">
      <alignment vertical="center"/>
    </xf>
    <xf numFmtId="0" fontId="18" fillId="32" borderId="0" xfId="0" applyFont="1" applyFill="1" applyAlignment="1">
      <alignment vertical="center"/>
    </xf>
    <xf numFmtId="0" fontId="18" fillId="32" borderId="0" xfId="0" applyFont="1" applyFill="1" applyAlignment="1">
      <alignment horizontal="right" vertical="center" wrapText="1"/>
    </xf>
    <xf numFmtId="164" fontId="12" fillId="8" borderId="31" xfId="0" applyNumberFormat="1" applyFont="1" applyFill="1" applyBorder="1" applyAlignment="1" applyProtection="1">
      <alignment horizontal="center"/>
      <protection hidden="1"/>
    </xf>
    <xf numFmtId="168" fontId="17" fillId="6" borderId="31" xfId="0" applyNumberFormat="1" applyFont="1" applyFill="1" applyBorder="1" applyAlignment="1" applyProtection="1">
      <alignment horizontal="center" vertical="center"/>
      <protection hidden="1"/>
    </xf>
    <xf numFmtId="165" fontId="17" fillId="6" borderId="31" xfId="0" applyNumberFormat="1" applyFont="1" applyFill="1" applyBorder="1" applyAlignment="1" applyProtection="1">
      <alignment horizontal="center" vertical="center"/>
      <protection hidden="1"/>
    </xf>
    <xf numFmtId="16" fontId="18" fillId="33" borderId="0" xfId="0" applyNumberFormat="1" applyFont="1" applyFill="1" applyAlignment="1">
      <alignment vertical="center"/>
    </xf>
    <xf numFmtId="20" fontId="18" fillId="33" borderId="0" xfId="0" applyNumberFormat="1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horizontal="right" vertical="center" wrapText="1"/>
    </xf>
    <xf numFmtId="169" fontId="12" fillId="9" borderId="30" xfId="0" applyNumberFormat="1" applyFont="1" applyFill="1" applyBorder="1" applyAlignment="1" applyProtection="1">
      <alignment horizontal="left" vertical="center"/>
      <protection hidden="1"/>
    </xf>
    <xf numFmtId="164" fontId="12" fillId="6" borderId="83" xfId="0" applyNumberFormat="1" applyFont="1" applyFill="1" applyBorder="1" applyAlignment="1" applyProtection="1">
      <alignment horizontal="center"/>
      <protection hidden="1"/>
    </xf>
    <xf numFmtId="22" fontId="18" fillId="33" borderId="0" xfId="0" applyNumberFormat="1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26" borderId="52" xfId="0" applyFill="1" applyBorder="1" applyAlignment="1" applyProtection="1">
      <alignment horizontal="center"/>
      <protection hidden="1"/>
    </xf>
    <xf numFmtId="0" fontId="8" fillId="0" borderId="43" xfId="0" applyFont="1" applyBorder="1" applyAlignment="1" applyProtection="1">
      <alignment horizontal="center"/>
      <protection hidden="1"/>
    </xf>
    <xf numFmtId="0" fontId="8" fillId="0" borderId="22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9" fillId="19" borderId="45" xfId="0" applyFont="1" applyFill="1" applyBorder="1" applyAlignment="1" applyProtection="1">
      <alignment horizontal="center" vertical="center"/>
      <protection hidden="1"/>
    </xf>
    <xf numFmtId="0" fontId="9" fillId="19" borderId="46" xfId="0" applyFont="1" applyFill="1" applyBorder="1" applyAlignment="1" applyProtection="1">
      <alignment horizontal="center" vertical="center"/>
      <protection hidden="1"/>
    </xf>
    <xf numFmtId="0" fontId="9" fillId="19" borderId="50" xfId="0" applyFont="1" applyFill="1" applyBorder="1" applyAlignment="1" applyProtection="1">
      <alignment horizontal="center" vertical="center"/>
      <protection hidden="1"/>
    </xf>
    <xf numFmtId="0" fontId="9" fillId="19" borderId="38" xfId="0" applyFont="1" applyFill="1" applyBorder="1" applyAlignment="1" applyProtection="1">
      <alignment horizontal="center" vertical="center"/>
      <protection hidden="1"/>
    </xf>
    <xf numFmtId="0" fontId="14" fillId="17" borderId="37" xfId="0" applyFont="1" applyFill="1" applyBorder="1" applyAlignment="1" applyProtection="1">
      <alignment horizontal="center" vertical="center" wrapText="1" readingOrder="1"/>
      <protection hidden="1"/>
    </xf>
    <xf numFmtId="0" fontId="14" fillId="17" borderId="0" xfId="0" applyFont="1" applyFill="1" applyBorder="1" applyAlignment="1" applyProtection="1">
      <alignment horizontal="center" vertical="center" wrapText="1" readingOrder="1"/>
      <protection hidden="1"/>
    </xf>
    <xf numFmtId="0" fontId="14" fillId="21" borderId="37" xfId="0" applyFont="1" applyFill="1" applyBorder="1" applyAlignment="1" applyProtection="1">
      <alignment horizontal="center" vertical="top" wrapText="1" readingOrder="1"/>
      <protection hidden="1"/>
    </xf>
    <xf numFmtId="0" fontId="14" fillId="21" borderId="0" xfId="0" applyFont="1" applyFill="1" applyBorder="1" applyAlignment="1" applyProtection="1">
      <alignment horizontal="center" vertical="top" wrapText="1" readingOrder="1"/>
      <protection hidden="1"/>
    </xf>
    <xf numFmtId="0" fontId="14" fillId="20" borderId="47" xfId="0" applyFont="1" applyFill="1" applyBorder="1" applyAlignment="1" applyProtection="1">
      <alignment horizontal="center" wrapText="1" readingOrder="1"/>
      <protection hidden="1"/>
    </xf>
    <xf numFmtId="0" fontId="14" fillId="20" borderId="48" xfId="0" applyFont="1" applyFill="1" applyBorder="1" applyAlignment="1" applyProtection="1">
      <alignment horizontal="center" wrapText="1" readingOrder="1"/>
      <protection hidden="1"/>
    </xf>
    <xf numFmtId="0" fontId="14" fillId="20" borderId="37" xfId="0" applyFont="1" applyFill="1" applyBorder="1" applyAlignment="1" applyProtection="1">
      <alignment horizontal="center" wrapText="1" readingOrder="1"/>
      <protection hidden="1"/>
    </xf>
    <xf numFmtId="0" fontId="14" fillId="20" borderId="0" xfId="0" applyFont="1" applyFill="1" applyBorder="1" applyAlignment="1" applyProtection="1">
      <alignment horizontal="center" wrapText="1" readingOrder="1"/>
      <protection hidden="1"/>
    </xf>
    <xf numFmtId="0" fontId="15" fillId="20" borderId="48" xfId="0" applyFont="1" applyFill="1" applyBorder="1" applyAlignment="1" applyProtection="1">
      <alignment horizontal="center"/>
      <protection hidden="1"/>
    </xf>
    <xf numFmtId="0" fontId="15" fillId="20" borderId="0" xfId="0" applyFont="1" applyFill="1" applyBorder="1" applyAlignment="1" applyProtection="1">
      <alignment horizontal="center"/>
      <protection hidden="1"/>
    </xf>
    <xf numFmtId="171" fontId="14" fillId="17" borderId="0" xfId="0" applyNumberFormat="1" applyFont="1" applyFill="1" applyBorder="1" applyAlignment="1" applyProtection="1">
      <alignment horizontal="center" vertical="center"/>
      <protection hidden="1"/>
    </xf>
    <xf numFmtId="0" fontId="0" fillId="27" borderId="49" xfId="0" applyFill="1" applyBorder="1" applyAlignment="1" applyProtection="1">
      <alignment horizontal="center"/>
      <protection hidden="1"/>
    </xf>
    <xf numFmtId="0" fontId="0" fillId="27" borderId="51" xfId="0" applyFill="1" applyBorder="1" applyAlignment="1" applyProtection="1">
      <alignment horizontal="center"/>
      <protection hidden="1"/>
    </xf>
    <xf numFmtId="171" fontId="14" fillId="21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53" xfId="0" applyFont="1" applyBorder="1" applyAlignment="1" applyProtection="1">
      <alignment horizontal="center"/>
      <protection hidden="1"/>
    </xf>
    <xf numFmtId="0" fontId="8" fillId="0" borderId="44" xfId="0" applyFont="1" applyBorder="1" applyAlignment="1" applyProtection="1">
      <alignment horizontal="center"/>
      <protection hidden="1"/>
    </xf>
    <xf numFmtId="0" fontId="8" fillId="0" borderId="25" xfId="0" applyFont="1" applyBorder="1" applyAlignment="1" applyProtection="1">
      <alignment horizontal="center"/>
      <protection hidden="1"/>
    </xf>
    <xf numFmtId="164" fontId="13" fillId="20" borderId="37" xfId="0" applyNumberFormat="1" applyFont="1" applyFill="1" applyBorder="1" applyAlignment="1" applyProtection="1">
      <alignment horizontal="center" vertical="center"/>
      <protection hidden="1"/>
    </xf>
    <xf numFmtId="164" fontId="13" fillId="20" borderId="0" xfId="0" applyNumberFormat="1" applyFont="1" applyFill="1" applyBorder="1" applyAlignment="1" applyProtection="1">
      <alignment horizontal="center" vertical="center"/>
      <protection hidden="1"/>
    </xf>
    <xf numFmtId="164" fontId="13" fillId="20" borderId="38" xfId="0" applyNumberFormat="1" applyFont="1" applyFill="1" applyBorder="1" applyAlignment="1" applyProtection="1">
      <alignment horizontal="center" vertical="center"/>
      <protection hidden="1"/>
    </xf>
    <xf numFmtId="164" fontId="13" fillId="20" borderId="1" xfId="0" applyNumberFormat="1" applyFont="1" applyFill="1" applyBorder="1" applyAlignment="1" applyProtection="1">
      <alignment horizontal="center" vertical="center"/>
      <protection hidden="1"/>
    </xf>
    <xf numFmtId="165" fontId="13" fillId="6" borderId="27" xfId="0" applyNumberFormat="1" applyFont="1" applyFill="1" applyBorder="1" applyAlignment="1">
      <alignment horizontal="center" vertical="center"/>
    </xf>
    <xf numFmtId="164" fontId="13" fillId="21" borderId="1" xfId="0" applyNumberFormat="1" applyFont="1" applyFill="1" applyBorder="1" applyAlignment="1">
      <alignment horizontal="center" vertical="center"/>
    </xf>
    <xf numFmtId="164" fontId="13" fillId="21" borderId="0" xfId="0" applyNumberFormat="1" applyFont="1" applyFill="1" applyBorder="1" applyAlignment="1">
      <alignment horizontal="center" vertical="center"/>
    </xf>
    <xf numFmtId="164" fontId="13" fillId="21" borderId="38" xfId="0" applyNumberFormat="1" applyFont="1" applyFill="1" applyBorder="1" applyAlignment="1">
      <alignment horizontal="center" vertical="center"/>
    </xf>
    <xf numFmtId="0" fontId="13" fillId="0" borderId="69" xfId="0" applyFont="1" applyBorder="1" applyAlignment="1" applyProtection="1">
      <alignment horizontal="center"/>
      <protection hidden="1"/>
    </xf>
    <xf numFmtId="0" fontId="13" fillId="0" borderId="61" xfId="0" applyFont="1" applyBorder="1" applyAlignment="1" applyProtection="1">
      <alignment horizontal="center"/>
      <protection hidden="1"/>
    </xf>
    <xf numFmtId="0" fontId="11" fillId="18" borderId="73" xfId="0" applyFont="1" applyFill="1" applyBorder="1" applyAlignment="1" applyProtection="1">
      <alignment horizontal="center"/>
      <protection hidden="1"/>
    </xf>
    <xf numFmtId="0" fontId="11" fillId="18" borderId="74" xfId="0" applyFont="1" applyFill="1" applyBorder="1" applyAlignment="1" applyProtection="1">
      <alignment horizontal="center"/>
      <protection hidden="1"/>
    </xf>
    <xf numFmtId="164" fontId="11" fillId="21" borderId="59" xfId="0" applyNumberFormat="1" applyFont="1" applyFill="1" applyBorder="1" applyAlignment="1">
      <alignment horizontal="center" vertical="center"/>
    </xf>
    <xf numFmtId="164" fontId="16" fillId="21" borderId="56" xfId="0" applyNumberFormat="1" applyFont="1" applyFill="1" applyBorder="1" applyAlignment="1">
      <alignment horizontal="center" vertical="center"/>
    </xf>
    <xf numFmtId="164" fontId="16" fillId="21" borderId="0" xfId="0" applyNumberFormat="1" applyFont="1" applyFill="1" applyBorder="1" applyAlignment="1">
      <alignment horizontal="center" vertical="center"/>
    </xf>
    <xf numFmtId="164" fontId="16" fillId="21" borderId="60" xfId="0" applyNumberFormat="1" applyFont="1" applyFill="1" applyBorder="1" applyAlignment="1">
      <alignment horizontal="center" vertical="center"/>
    </xf>
    <xf numFmtId="0" fontId="10" fillId="18" borderId="39" xfId="0" applyFont="1" applyFill="1" applyBorder="1" applyAlignment="1" applyProtection="1">
      <alignment horizontal="center"/>
      <protection hidden="1"/>
    </xf>
    <xf numFmtId="0" fontId="10" fillId="18" borderId="40" xfId="0" applyFont="1" applyFill="1" applyBorder="1" applyAlignment="1" applyProtection="1">
      <alignment horizontal="center"/>
      <protection hidden="1"/>
    </xf>
    <xf numFmtId="0" fontId="10" fillId="18" borderId="75" xfId="0" applyFont="1" applyFill="1" applyBorder="1" applyAlignment="1" applyProtection="1">
      <alignment horizontal="center"/>
      <protection hidden="1"/>
    </xf>
    <xf numFmtId="0" fontId="13" fillId="0" borderId="27" xfId="0" applyFont="1" applyBorder="1" applyAlignment="1" applyProtection="1">
      <alignment horizontal="center"/>
      <protection hidden="1"/>
    </xf>
    <xf numFmtId="0" fontId="11" fillId="18" borderId="76" xfId="0" applyFont="1" applyFill="1" applyBorder="1" applyAlignment="1" applyProtection="1">
      <alignment horizontal="center"/>
      <protection hidden="1"/>
    </xf>
    <xf numFmtId="0" fontId="11" fillId="18" borderId="77" xfId="0" applyFont="1" applyFill="1" applyBorder="1" applyAlignment="1" applyProtection="1">
      <alignment horizontal="center"/>
      <protection hidden="1"/>
    </xf>
    <xf numFmtId="0" fontId="13" fillId="0" borderId="62" xfId="0" applyFont="1" applyBorder="1" applyAlignment="1" applyProtection="1">
      <alignment horizontal="center"/>
      <protection hidden="1"/>
    </xf>
    <xf numFmtId="165" fontId="11" fillId="18" borderId="78" xfId="0" applyNumberFormat="1" applyFont="1" applyFill="1" applyBorder="1" applyAlignment="1">
      <alignment horizontal="center" vertical="center"/>
    </xf>
    <xf numFmtId="165" fontId="11" fillId="18" borderId="79" xfId="0" applyNumberFormat="1" applyFont="1" applyFill="1" applyBorder="1" applyAlignment="1">
      <alignment horizontal="center" vertical="center"/>
    </xf>
    <xf numFmtId="0" fontId="12" fillId="5" borderId="66" xfId="0" applyFont="1" applyFill="1" applyBorder="1" applyAlignment="1" applyProtection="1">
      <alignment horizontal="center" vertical="center"/>
      <protection hidden="1"/>
    </xf>
    <xf numFmtId="0" fontId="12" fillId="5" borderId="67" xfId="0" applyFont="1" applyFill="1" applyBorder="1" applyAlignment="1" applyProtection="1">
      <alignment horizontal="center" vertical="center"/>
      <protection hidden="1"/>
    </xf>
    <xf numFmtId="165" fontId="13" fillId="6" borderId="62" xfId="0" applyNumberFormat="1" applyFont="1" applyFill="1" applyBorder="1" applyAlignment="1">
      <alignment horizontal="center" vertical="center"/>
    </xf>
    <xf numFmtId="0" fontId="12" fillId="5" borderId="27" xfId="0" applyFont="1" applyFill="1" applyBorder="1" applyAlignment="1" applyProtection="1">
      <alignment horizontal="center" vertical="center"/>
      <protection hidden="1"/>
    </xf>
    <xf numFmtId="0" fontId="12" fillId="5" borderId="28" xfId="0" applyFont="1" applyFill="1" applyBorder="1" applyAlignment="1" applyProtection="1">
      <alignment horizontal="center" vertical="center"/>
      <protection hidden="1"/>
    </xf>
    <xf numFmtId="0" fontId="12" fillId="5" borderId="71" xfId="0" applyFont="1" applyFill="1" applyBorder="1" applyAlignment="1" applyProtection="1">
      <alignment horizontal="center" vertical="center"/>
      <protection hidden="1"/>
    </xf>
    <xf numFmtId="0" fontId="12" fillId="5" borderId="72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  <xf numFmtId="3" fontId="4" fillId="10" borderId="9" xfId="0" applyNumberFormat="1" applyFont="1" applyFill="1" applyBorder="1" applyAlignment="1">
      <alignment horizontal="center"/>
    </xf>
    <xf numFmtId="3" fontId="4" fillId="10" borderId="4" xfId="0" applyNumberFormat="1" applyFont="1" applyFill="1" applyBorder="1" applyAlignment="1">
      <alignment horizontal="center"/>
    </xf>
    <xf numFmtId="3" fontId="4" fillId="10" borderId="5" xfId="0" applyNumberFormat="1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4" fillId="10" borderId="19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5" fillId="15" borderId="13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5" fillId="15" borderId="11" xfId="0" applyFont="1" applyFill="1" applyBorder="1" applyAlignment="1">
      <alignment horizontal="center"/>
    </xf>
    <xf numFmtId="170" fontId="5" fillId="16" borderId="13" xfId="0" applyNumberFormat="1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22" fontId="18" fillId="32" borderId="0" xfId="0" applyNumberFormat="1" applyFont="1" applyFill="1" applyAlignment="1">
      <alignment vertical="center"/>
    </xf>
    <xf numFmtId="0" fontId="0" fillId="31" borderId="0" xfId="0" applyFill="1" applyAlignment="1">
      <alignment vertical="center"/>
    </xf>
    <xf numFmtId="0" fontId="12" fillId="6" borderId="29" xfId="0" applyFont="1" applyFill="1" applyBorder="1" applyAlignment="1" applyProtection="1">
      <alignment horizontal="left"/>
      <protection hidden="1"/>
    </xf>
    <xf numFmtId="168" fontId="12" fillId="9" borderId="33" xfId="0" applyNumberFormat="1" applyFont="1" applyFill="1" applyBorder="1" applyAlignment="1" applyProtection="1">
      <alignment horizontal="left" vertical="center"/>
      <protection hidden="1"/>
    </xf>
    <xf numFmtId="0" fontId="12" fillId="6" borderId="31" xfId="0" applyFont="1" applyFill="1" applyBorder="1" applyAlignment="1" applyProtection="1">
      <alignment horizontal="center" vertical="center"/>
      <protection hidden="1"/>
    </xf>
  </cellXfs>
  <cellStyles count="3">
    <cellStyle name="Normal" xfId="0" builtinId="0"/>
    <cellStyle name="Porcentagem" xfId="1" builtinId="5"/>
    <cellStyle name="Vírgula" xfId="2" builtinId="3"/>
  </cellStyles>
  <dxfs count="365"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numFmt numFmtId="170" formatCode="###,###,###\ \t"/>
      <fill>
        <patternFill patternType="solid"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70" formatCode="###,###,###\ \t"/>
      <fill>
        <patternFill patternType="solid"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###,###,###\ \t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70" formatCode="###,###,###\ \t"/>
      <fill>
        <patternFill patternType="solid"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###,###,###\ \t"/>
      <fill>
        <patternFill patternType="solid"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###,###,###\ \t"/>
      <fill>
        <patternFill patternType="solid"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###,###,###\ \t"/>
      <fill>
        <patternFill patternType="solid"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###,###,###\ \t"/>
      <fill>
        <patternFill patternType="solid"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###,###,###\ \t"/>
      <fill>
        <patternFill patternType="solid"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###,###,###\ \t"/>
      <fill>
        <patternFill patternType="solid"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2" tint="-0.249977111117893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ill>
        <gradientFill degree="90">
          <stop position="0">
            <color theme="1" tint="5.0965910824915313E-2"/>
          </stop>
          <stop position="1">
            <color theme="4"/>
          </stop>
        </gradient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170" formatCode="###,###,###\ \t"/>
      <fill>
        <patternFill patternType="solid"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70" formatCode="###,###,###\ \t"/>
      <fill>
        <patternFill patternType="solid"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###,###,###\ \t"/>
      <fill>
        <patternFill patternType="solid"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###,###,###\ \t"/>
      <fill>
        <patternFill patternType="solid"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2" tint="-0.249977111117893"/>
        </patternFill>
      </fill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fill>
        <gradientFill degree="90">
          <stop position="0">
            <color theme="1" tint="5.0965910824915313E-2"/>
          </stop>
          <stop position="1">
            <color theme="4"/>
          </stop>
        </gradient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numFmt numFmtId="170" formatCode="###,###,###\ \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" formatCode="0"/>
      <border diagonalUp="0" diagonalDown="0">
        <left style="double">
          <color auto="1"/>
        </left>
        <right style="medium">
          <color rgb="FF0A5623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4" formatCode="dd/mm/yy;@"/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21" formatCode="dd/mmm"/>
      <fill>
        <patternFill patternType="solid">
          <fgColor theme="6" tint="0.59999389629810485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border diagonalUp="0" diagonalDown="0">
        <left style="medium">
          <color rgb="FF0A5623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0" formatCode="General"/>
      <fill>
        <gradientFill>
          <stop position="0">
            <color rgb="FF1F8329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 Black"/>
        <scheme val="none"/>
      </font>
      <numFmt numFmtId="164" formatCode="dd/mm/yy;@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 Black"/>
        <scheme val="none"/>
      </font>
      <numFmt numFmtId="164" formatCode="dd/mm/yy;@"/>
      <fill>
        <gradientFill degree="90">
          <stop position="0">
            <color theme="2" tint="-0.74901577806939912"/>
          </stop>
          <stop position="1">
            <color theme="1" tint="0.1490218817712943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" formatCode="0"/>
      <fill>
        <patternFill patternType="solid">
          <fgColor indexed="64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double">
          <color rgb="FF0A5623"/>
        </left>
        <right style="medium">
          <color rgb="FF0A5623"/>
        </right>
        <top style="double">
          <color auto="1"/>
        </top>
        <bottom style="double">
          <color auto="1"/>
        </bottom>
        <vertical style="double">
          <color rgb="FF0A5623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4" formatCode="dd/mm/yy;@"/>
      <fill>
        <patternFill patternType="solid">
          <fgColor theme="6" tint="0.59999389629810485"/>
          <bgColor theme="0" tint="-4.9989318521683403E-2"/>
        </patternFill>
      </fill>
      <alignment horizontal="center" vertical="center" textRotation="0" wrapText="0" relativeIndent="0" justifyLastLine="0" shrinkToFit="0" readingOrder="0"/>
      <border diagonalUp="0" diagonalDown="0">
        <left style="double">
          <color rgb="FF0A5623"/>
        </left>
        <right style="double">
          <color rgb="FF0A5623"/>
        </right>
        <top style="double">
          <color auto="1"/>
        </top>
        <bottom style="double">
          <color auto="1"/>
        </bottom>
        <vertical style="double">
          <color rgb="FF0A5623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4" formatCode="dd/mm/yy;@"/>
      <fill>
        <patternFill patternType="solid">
          <fgColor theme="6" tint="0.59999389629810485"/>
          <bgColor theme="0" tint="-4.9989318521683403E-2"/>
        </patternFill>
      </fill>
      <alignment horizontal="center" vertical="center" textRotation="0" wrapText="0" relativeIndent="0" justifyLastLine="0" shrinkToFit="0" readingOrder="0"/>
      <border diagonalUp="0" diagonalDown="0">
        <left style="double">
          <color rgb="FF0A5623"/>
        </left>
        <right style="double">
          <color rgb="FF0A5623"/>
        </right>
        <top style="double">
          <color auto="1"/>
        </top>
        <bottom style="double">
          <color auto="1"/>
        </bottom>
        <vertical style="double">
          <color rgb="FF0A5623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5" formatCode="#,###,###\ \t"/>
      <fill>
        <patternFill patternType="solid">
          <fgColor theme="6" tint="0.59999389629810485"/>
          <bgColor theme="0" tint="-4.9989318521683403E-2"/>
        </patternFill>
      </fill>
      <alignment horizontal="center" vertical="center" textRotation="0" wrapText="0" relativeIndent="0" justifyLastLine="0" shrinkToFit="0" readingOrder="0"/>
      <border diagonalUp="0" diagonalDown="0">
        <left style="double">
          <color rgb="FF0A5623"/>
        </left>
        <right style="double">
          <color rgb="FF0A5623"/>
        </right>
        <top style="double">
          <color auto="1"/>
        </top>
        <bottom style="double">
          <color auto="1"/>
        </bottom>
        <vertical style="double">
          <color rgb="FF0A5623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5" formatCode="#,###,###\ \t"/>
      <fill>
        <patternFill patternType="solid">
          <fgColor theme="6" tint="0.59999389629810485"/>
          <bgColor theme="0" tint="-4.9989318521683403E-2"/>
        </patternFill>
      </fill>
      <alignment horizontal="center" vertical="center" textRotation="0" wrapText="0" relativeIndent="0" justifyLastLine="0" shrinkToFit="0" readingOrder="0"/>
      <border diagonalUp="0" diagonalDown="0">
        <left style="double">
          <color rgb="FF0A5623"/>
        </left>
        <right style="double">
          <color rgb="FF0A5623"/>
        </right>
        <top style="double">
          <color auto="1"/>
        </top>
        <bottom style="double">
          <color auto="1"/>
        </bottom>
        <vertical style="double">
          <color rgb="FF0A5623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21" formatCode="dd/mmm"/>
      <fill>
        <patternFill patternType="solid">
          <fgColor theme="6" tint="0.59999389629810485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rgb="FF0A5623"/>
        </left>
        <right style="double">
          <color rgb="FF0A5623"/>
        </right>
        <top style="double">
          <color auto="1"/>
        </top>
        <bottom style="double">
          <color auto="1"/>
        </bottom>
        <vertical style="double">
          <color rgb="FF0A5623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5" formatCode="#,###,###\ \t"/>
      <fill>
        <patternFill patternType="solid">
          <fgColor theme="6" tint="0.59999389629810485"/>
          <bgColor theme="0" tint="-4.9989318521683403E-2"/>
        </patternFill>
      </fill>
      <alignment horizontal="center" vertical="center" textRotation="0" wrapText="0" relativeIndent="0" justifyLastLine="0" shrinkToFit="0" readingOrder="1"/>
      <border diagonalUp="0" diagonalDown="0">
        <left style="double">
          <color rgb="FF0A5623"/>
        </left>
        <right style="double">
          <color rgb="FF0A5623"/>
        </right>
        <top style="double">
          <color auto="1"/>
        </top>
        <bottom style="double">
          <color auto="1"/>
        </bottom>
        <vertical style="double">
          <color rgb="FF0A5623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fill>
        <patternFill patternType="solid">
          <fgColor theme="6" tint="0.59999389629810485"/>
          <bgColor theme="0" tint="-4.9989318521683403E-2"/>
        </patternFill>
      </fill>
      <alignment horizontal="center" vertical="center" textRotation="0" wrapText="0" relativeIndent="0" justifyLastLine="0" shrinkToFit="0" readingOrder="0"/>
      <border diagonalUp="0" diagonalDown="0">
        <left style="double">
          <color rgb="FF0A5623"/>
        </left>
        <right style="double">
          <color rgb="FF0A5623"/>
        </right>
        <top style="double">
          <color auto="1"/>
        </top>
        <bottom style="double">
          <color auto="1"/>
        </bottom>
        <vertical style="double">
          <color rgb="FF0A5623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21" formatCode="dd/mmm"/>
      <fill>
        <patternFill patternType="solid">
          <fgColor theme="6" tint="0.59999389629810485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rgb="FF0A5623"/>
        </left>
        <right style="double">
          <color rgb="FF0A5623"/>
        </right>
        <top style="double">
          <color auto="1"/>
        </top>
        <bottom style="double">
          <color auto="1"/>
        </bottom>
        <vertical style="double">
          <color rgb="FF0A5623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8" formatCode="##,###"/>
      <fill>
        <patternFill patternType="solid">
          <fgColor theme="6" tint="0.59999389629810485"/>
          <bgColor theme="0" tint="-4.9989318521683403E-2"/>
        </patternFill>
      </fill>
      <alignment horizontal="center" vertical="center" textRotation="0" wrapText="0" relativeIndent="0" justifyLastLine="0" shrinkToFit="0" readingOrder="0"/>
      <border diagonalUp="0" diagonalDown="0">
        <left style="double">
          <color rgb="FF0A5623"/>
        </left>
        <right style="double">
          <color rgb="FF0A5623"/>
        </right>
        <top style="double">
          <color auto="1"/>
        </top>
        <bottom style="double">
          <color auto="1"/>
        </bottom>
        <vertical style="double">
          <color rgb="FF0A5623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fill>
        <patternFill patternType="solid">
          <fgColor theme="6" tint="0.59999389629810485"/>
          <bgColor theme="0" tint="-4.9989318521683403E-2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rgb="FF0A5623"/>
        </left>
        <right style="double">
          <color rgb="FF0A5623"/>
        </right>
        <top style="double">
          <color auto="1"/>
        </top>
        <bottom style="double">
          <color auto="1"/>
        </bottom>
        <vertical style="double">
          <color rgb="FF0A5623"/>
        </vertical>
        <horizontal style="double">
          <color auto="1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0" formatCode="General"/>
      <fill>
        <gradientFill>
          <stop position="0">
            <color rgb="FF1F8329"/>
          </stop>
          <stop position="1">
            <color theme="0"/>
          </stop>
        </gradientFill>
      </fill>
      <alignment horizontal="center" vertical="center" textRotation="0" wrapText="0" relativeIndent="0" justifyLastLine="0" shrinkToFit="0" readingOrder="0"/>
      <protection locked="1" hidden="1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 Black"/>
        <scheme val="none"/>
      </font>
      <fill>
        <patternFill patternType="solid">
          <fgColor theme="6" tint="0.59999389629810485"/>
          <bgColor rgb="FFC2D69A"/>
        </patternFill>
      </fill>
      <alignment horizontal="center" vertical="center" textRotation="0" wrapText="0" relativeIndent="0" justifyLastLine="0" shrinkToFit="0" readingOrder="0"/>
      <border diagonalUp="0" diagonalDown="0" outline="0"/>
      <protection locked="1" hidden="1"/>
    </dxf>
    <dxf>
      <border>
        <bottom style="medium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8"/>
        <color theme="1"/>
        <name val="Arial Black"/>
        <scheme val="none"/>
      </font>
      <fill>
        <patternFill patternType="solid">
          <fgColor indexed="64"/>
          <bgColor rgb="FF974807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1"/>
    </dxf>
    <dxf>
      <font>
        <b val="0"/>
        <strike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" formatCode="0"/>
      <fill>
        <patternFill patternType="solid">
          <fgColor indexed="64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double">
          <color rgb="FF0A5623"/>
        </left>
        <right style="medium">
          <color rgb="FF0A5623"/>
        </right>
        <top style="double">
          <color auto="1"/>
        </top>
        <bottom style="double">
          <color auto="1"/>
        </bottom>
        <vertical style="double">
          <color rgb="FF0A5623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6" formatCode="##,###,##0\ \t"/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rgb="FF0A5623"/>
        </left>
        <right style="double">
          <color rgb="FF0A5623"/>
        </right>
        <top style="double">
          <color auto="1"/>
        </top>
        <bottom style="double">
          <color auto="1"/>
        </bottom>
        <vertical style="double">
          <color rgb="FF0A5623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6" formatCode="##,###,##0\ \t"/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rgb="FF0A5623"/>
        </left>
        <right style="double">
          <color rgb="FF0A5623"/>
        </right>
        <top style="double">
          <color auto="1"/>
        </top>
        <bottom style="double">
          <color auto="1"/>
        </bottom>
        <vertical style="double">
          <color rgb="FF0A5623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5" formatCode="#,###,###\ \t"/>
      <fill>
        <patternFill patternType="solid">
          <fgColor theme="6" tint="0.59999389629810485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rgb="FF0A5623"/>
        </left>
        <right style="double">
          <color rgb="FF0A5623"/>
        </right>
        <top style="double">
          <color rgb="FF0A5623"/>
        </top>
        <bottom style="double">
          <color rgb="FF0A5623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9" formatCode="dd/mm/yy\ hh:mm;@"/>
      <fill>
        <patternFill patternType="solid">
          <fgColor theme="6" tint="0.59999389629810485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rgb="FF0A5623"/>
        </left>
        <right style="double">
          <color rgb="FF0A5623"/>
        </right>
        <top style="double">
          <color auto="1"/>
        </top>
        <bottom style="double">
          <color auto="1"/>
        </bottom>
        <vertical style="double">
          <color rgb="FF0A5623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9" formatCode="dd/mm/yy\ hh:mm;@"/>
      <fill>
        <patternFill patternType="solid">
          <fgColor theme="6" tint="0.59999389629810485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rgb="FF0A5623"/>
        </left>
        <right style="double">
          <color rgb="FF0A5623"/>
        </right>
        <top style="double">
          <color rgb="FF0A5623"/>
        </top>
        <bottom style="double">
          <color rgb="FF0A5623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21" formatCode="dd/mmm"/>
      <fill>
        <patternFill patternType="solid">
          <fgColor theme="6" tint="0.59999389629810485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rgb="FF0A5623"/>
        </left>
        <right style="double">
          <color rgb="FF0A5623"/>
        </right>
        <top style="double">
          <color rgb="FF0A5623"/>
        </top>
        <bottom style="double">
          <color rgb="FF0A5623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fill>
        <patternFill patternType="solid">
          <fgColor theme="6" tint="0.59999389629810485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rgb="FF0A5623"/>
        </left>
        <right style="double">
          <color rgb="FF0A5623"/>
        </right>
        <top style="double">
          <color rgb="FF0A5623"/>
        </top>
        <bottom style="double">
          <color rgb="FF0A5623"/>
        </bottom>
        <vertical/>
        <horizontal/>
      </border>
      <protection locked="1" hidden="1"/>
    </dxf>
    <dxf>
      <font>
        <b val="0"/>
        <strike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21" formatCode="dd/mmm"/>
      <fill>
        <patternFill patternType="solid">
          <fgColor theme="6" tint="0.59999389629810485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rgb="FF0A5623"/>
        </left>
        <right style="double">
          <color rgb="FF0A5623"/>
        </right>
        <top style="double">
          <color auto="1"/>
        </top>
        <bottom style="double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8" formatCode="##,###"/>
      <fill>
        <patternFill patternType="solid">
          <fgColor theme="6" tint="0.59999389629810485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rgb="FF0A5623"/>
        </left>
        <right style="double">
          <color rgb="FF0A5623"/>
        </right>
        <top style="double">
          <color auto="1"/>
        </top>
        <bottom style="double">
          <color auto="1"/>
        </bottom>
        <vertical style="double">
          <color rgb="FF0A5623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fill>
        <patternFill patternType="solid">
          <fgColor theme="6" tint="0.59999389629810485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rgb="FF0A5623"/>
        </left>
        <right style="double">
          <color rgb="FF0A5623"/>
        </right>
        <top style="double">
          <color auto="1"/>
        </top>
        <bottom style="double">
          <color auto="1"/>
        </bottom>
        <vertical style="double">
          <color rgb="FF0A5623"/>
        </vertical>
        <horizontal style="double">
          <color auto="1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fill>
        <gradientFill>
          <stop position="0">
            <color rgb="FF1F8329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protection locked="1" hidden="1"/>
    </dxf>
    <dxf>
      <border diagonalUp="0" diagonalDown="0">
        <left style="medium">
          <color rgb="FF003300"/>
        </left>
        <right style="medium">
          <color rgb="FF003300"/>
        </right>
        <top style="medium">
          <color rgb="FF003300"/>
        </top>
        <bottom style="medium">
          <color rgb="FF003300"/>
        </bottom>
      </border>
    </dxf>
    <dxf>
      <font>
        <b val="0"/>
        <strike val="0"/>
        <outline val="0"/>
        <shadow val="0"/>
        <u val="none"/>
        <vertAlign val="baseline"/>
        <sz val="18"/>
        <name val="Arial Black"/>
        <scheme val="none"/>
      </font>
      <fill>
        <patternFill patternType="solid">
          <fgColor indexed="64"/>
          <bgColor theme="0" tint="-0.14999847407452621"/>
        </patternFill>
      </fill>
      <alignment textRotation="0" wrapText="0" indent="0" justifyLastLine="0" shrinkToFit="0" readingOrder="0"/>
      <border diagonalUp="0" diagonalDown="0" outline="0"/>
      <protection locked="1" hidden="1"/>
    </dxf>
    <dxf>
      <border>
        <bottom style="medium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8"/>
        <color rgb="FF073B18"/>
        <name val="Arial Black"/>
        <scheme val="none"/>
      </font>
      <fill>
        <gradientFill degree="90">
          <stop position="0">
            <color rgb="FF1F8329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" formatCode="0"/>
      <fill>
        <patternFill patternType="solid">
          <fgColor theme="6" tint="0.79998168889431442"/>
          <bgColor theme="0"/>
        </patternFill>
      </fill>
      <alignment horizontal="center" vertical="bottom" textRotation="0" wrapText="0" relativeIndent="0" justifyLastLine="0" shrinkToFit="0" readingOrder="0"/>
      <border diagonalUp="0" diagonalDown="0">
        <left style="double">
          <color auto="1"/>
        </left>
        <right style="medium">
          <color rgb="FF0A5623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4" formatCode="dd/mm/yy;@"/>
      <fill>
        <patternFill patternType="solid">
          <fgColor theme="6" tint="0.59999389629810485"/>
          <bgColor theme="0"/>
        </patternFill>
      </fill>
      <alignment horizontal="center" vertical="bottom" textRotation="0" wrapText="0" relativeIndent="0" justifyLastLine="0" shrinkToFit="0" readingOrder="0"/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4" formatCode="dd/mm/yy;@"/>
      <fill>
        <patternFill patternType="solid">
          <fgColor theme="6" tint="0.59999389629810485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4" formatCode="dd/mm/yy;@"/>
      <fill>
        <patternFill patternType="solid">
          <fgColor theme="6" tint="0.59999389629810485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5" formatCode="#,###,###\ \t"/>
      <fill>
        <patternFill patternType="solid">
          <fgColor theme="6" tint="0.59999389629810485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21" formatCode="dd/mmm"/>
      <fill>
        <patternFill patternType="solid">
          <fgColor theme="6" tint="0.59999389629810485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fill>
        <patternFill patternType="solid">
          <fgColor theme="6" tint="0.59999389629810485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21" formatCode="dd/mmm"/>
      <fill>
        <patternFill patternType="solid">
          <fgColor theme="6" tint="0.59999389629810485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8" formatCode="##,###"/>
      <fill>
        <patternFill patternType="solid">
          <fgColor theme="6" tint="0.59999389629810485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8" formatCode="##,###"/>
      <fill>
        <patternFill patternType="solid">
          <fgColor theme="6" tint="0.59999389629810485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fill>
        <patternFill patternType="solid">
          <fgColor theme="6" tint="0.59999389629810485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rgb="FF0A5623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/>
        <strike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0" formatCode="General"/>
      <fill>
        <gradientFill>
          <stop position="0">
            <color rgb="FF1F8329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indexed="64"/>
          <bgColor theme="2" tint="-0.499984740745262"/>
        </patternFill>
      </fill>
    </dxf>
    <dxf>
      <font>
        <b val="0"/>
        <strike val="0"/>
        <outline val="0"/>
        <shadow val="0"/>
        <u val="none"/>
        <vertAlign val="baseline"/>
        <sz val="18"/>
        <color theme="1"/>
        <name val="Arial Black"/>
        <scheme val="none"/>
      </font>
      <fill>
        <patternFill patternType="solid">
          <bgColor rgb="FFC2D69A"/>
        </patternFill>
      </fill>
      <alignment textRotation="0" wrapText="0" indent="0" justifyLastLine="0" shrinkToFit="0" readingOrder="0"/>
      <border diagonalUp="0" diagonalDown="0" outline="0"/>
      <protection locked="1" hidden="1"/>
    </dxf>
    <dxf>
      <border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 Black"/>
        <scheme val="none"/>
      </font>
      <numFmt numFmtId="164" formatCode="dd/mm/yy;@"/>
      <fill>
        <gradientFill degree="90">
          <stop position="0">
            <color theme="6" tint="-0.25098422193060094"/>
          </stop>
          <stop position="1">
            <color theme="6" tint="-0.49803155613879818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0" formatCode="General"/>
      <fill>
        <gradientFill degree="90">
          <stop position="0">
            <color theme="6" tint="0.59999389629810485"/>
          </stop>
          <stop position="1">
            <color theme="6" tint="0.40000610370189521"/>
          </stop>
        </gradientFill>
      </fill>
      <alignment horizontal="center" vertical="bottom" textRotation="0" wrapText="0" relativeIndent="0" justifyLastLine="0" shrinkToFit="0" readingOrder="0"/>
      <border diagonalUp="0" diagonalDown="0">
        <left style="double">
          <color auto="1"/>
        </left>
        <right style="medium">
          <color rgb="FF0A5623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4" formatCode="dd/mm/yy;@"/>
      <fill>
        <gradientFill degree="90">
          <stop position="0">
            <color theme="6" tint="0.59999389629810485"/>
          </stop>
          <stop position="1">
            <color theme="6" tint="0.40000610370189521"/>
          </stop>
        </gradientFill>
      </fill>
      <alignment horizontal="center" vertical="bottom" textRotation="0" wrapText="0" relativeIndent="0" justifyLastLine="0" shrinkToFit="0" readingOrder="0"/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4" formatCode="dd/mm/yy;@"/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rgb="FF0A5623"/>
        </left>
        <right style="double">
          <color rgb="FF0A5623"/>
        </right>
        <top style="double">
          <color rgb="FF0A5623"/>
        </top>
        <bottom style="double">
          <color rgb="FF0A5623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4" formatCode="dd/mm/yy;@"/>
      <fill>
        <gradientFill degree="90">
          <stop position="0">
            <color theme="6" tint="0.59999389629810485"/>
          </stop>
          <stop position="1">
            <color theme="6" tint="0.40000610370189521"/>
          </stop>
        </gradientFill>
      </fill>
      <alignment horizontal="center" vertical="center" textRotation="0" wrapText="0" relativeIndent="0" justifyLastLine="0" shrinkToFit="0" readingOrder="0"/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5" formatCode="#,###,###\ \t"/>
      <fill>
        <gradientFill degree="90">
          <stop position="0">
            <color theme="6" tint="0.59999389629810485"/>
          </stop>
          <stop position="1">
            <color theme="6" tint="0.40000610370189521"/>
          </stop>
        </gradientFill>
      </fill>
      <alignment horizontal="center" vertical="center" textRotation="0" wrapText="0" relativeIndent="0" justifyLastLine="0" shrinkToFit="0" readingOrder="0"/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21" formatCode="dd/mmm"/>
      <fill>
        <patternFill patternType="solid">
          <fgColor theme="6" tint="0.59999389629810485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fill>
        <gradientFill degree="90">
          <stop position="0">
            <color theme="6" tint="0.59999389629810485"/>
          </stop>
          <stop position="1">
            <color theme="6" tint="0.40000610370189521"/>
          </stop>
        </gradientFill>
      </fill>
      <alignment horizontal="center" vertical="center" textRotation="0" wrapText="0" relativeIndent="0" justifyLastLine="0" shrinkToFit="0" readingOrder="0"/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21" formatCode="dd/mmm"/>
      <fill>
        <gradientFill degree="90">
          <stop position="0">
            <color theme="6" tint="0.59999389629810485"/>
          </stop>
          <stop position="1">
            <color theme="6" tint="0.40000610370189521"/>
          </stop>
        </gradientFill>
      </fill>
      <alignment horizontal="center" vertical="center" textRotation="0" wrapText="0" relativeIndent="0" justifyLastLine="0" shrinkToFit="0" readingOrder="0"/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strike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8" formatCode="##,###"/>
      <fill>
        <patternFill patternType="solid">
          <fgColor theme="6" tint="0.59999389629810485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168" formatCode="##,###"/>
      <fill>
        <patternFill patternType="solid">
          <fgColor theme="6" tint="0.59999389629810485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fill>
        <patternFill patternType="solid">
          <fgColor theme="6" tint="0.59999389629810485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rgb="FF0A5623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73B18"/>
        <name val="Arial Black"/>
        <scheme val="none"/>
      </font>
      <numFmt numFmtId="0" formatCode="General"/>
      <fill>
        <gradientFill>
          <stop position="0">
            <color rgb="FF1F8329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 Black"/>
        <scheme val="none"/>
      </font>
      <fill>
        <patternFill patternType="solid">
          <fgColor theme="6" tint="0.59999389629810485"/>
          <bgColor rgb="FF9BBB59"/>
        </patternFill>
      </fill>
      <alignment horizontal="center" vertical="center" textRotation="0" wrapText="0" relativeIndent="0" justifyLastLine="0" shrinkToFit="0" readingOrder="0"/>
      <border diagonalUp="0" diagonalDown="0" outline="0"/>
      <protection locked="1" hidden="1"/>
    </dxf>
    <dxf>
      <border>
        <bottom style="medium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8"/>
        <color theme="1"/>
        <name val="Arial Black"/>
        <scheme val="none"/>
      </font>
      <fill>
        <patternFill patternType="solid">
          <fgColor indexed="64"/>
          <bgColor rgb="FF272727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1" hidden="1"/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749BCA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F8994A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/>
      </font>
      <fill>
        <gradientFill degree="90">
          <stop position="0">
            <color rgb="FFFFFF00"/>
          </stop>
          <stop position="1">
            <color rgb="FFFFFF61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749BCA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F8994A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/>
      </font>
      <fill>
        <gradientFill degree="90">
          <stop position="0">
            <color rgb="FFFFFF00"/>
          </stop>
          <stop position="1">
            <color rgb="FFFFFF61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749BCA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F8994A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/>
      </font>
      <fill>
        <gradientFill degree="90">
          <stop position="0">
            <color rgb="FFFFFF00"/>
          </stop>
          <stop position="1">
            <color rgb="FFFFFF61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749BCA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F8994A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/>
      </font>
      <fill>
        <gradientFill degree="90">
          <stop position="0">
            <color rgb="FFFFFF00"/>
          </stop>
          <stop position="1">
            <color rgb="FFFFFF61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749BCA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F8994A"/>
          </stop>
        </gradientFill>
      </fill>
    </dxf>
    <dxf>
      <font>
        <b/>
        <i val="0"/>
        <color theme="0"/>
      </font>
      <fill>
        <gradientFill degree="90">
          <stop position="0">
            <color theme="5"/>
          </stop>
          <stop position="1">
            <color rgb="FFC00000"/>
          </stop>
        </gradientFill>
      </fill>
    </dxf>
    <dxf>
      <font>
        <b/>
        <i val="0"/>
        <color theme="1"/>
      </font>
      <fill>
        <gradientFill degree="90">
          <stop position="0">
            <color rgb="FFFFFF00"/>
          </stop>
          <stop position="1">
            <color rgb="FFFFFF61"/>
          </stop>
        </gradientFill>
      </fill>
    </dxf>
    <dxf>
      <font>
        <b/>
        <i val="0"/>
        <color theme="1" tint="4.9989318521683403E-2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</dxfs>
  <tableStyles count="0" defaultTableStyle="TableStyleMedium9" defaultPivotStyle="PivotStyleLight16"/>
  <colors>
    <mruColors>
      <color rgb="FF0A5623"/>
      <color rgb="FF003300"/>
      <color rgb="FF073B18"/>
      <color rgb="FF1F8329"/>
      <color rgb="FFFFFFFF"/>
      <color rgb="FFFFFF61"/>
      <color rgb="FF262626"/>
      <color rgb="FF0D0D0D"/>
      <color rgb="FF000000"/>
      <color rgb="FF9EBD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pivotSource>
    <c:name>[LINE UP -.xlsx]GRÁFICO DE EMBARQUES!Tabela dinâmica3</c:name>
    <c:fmtId val="5"/>
  </c:pivotSource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effectLst>
                  <a:glow rad="63500">
                    <a:schemeClr val="accent1">
                      <a:satMod val="175000"/>
                      <a:alpha val="40000"/>
                    </a:schemeClr>
                  </a:glow>
                  <a:reflection blurRad="6350" stA="55000" endA="300" endPos="455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r>
              <a:rPr lang="pt-BR" sz="1400">
                <a:solidFill>
                  <a:schemeClr val="lt1"/>
                </a:solidFill>
                <a:effectLst>
                  <a:glow rad="63500">
                    <a:schemeClr val="accent1">
                      <a:satMod val="175000"/>
                      <a:alpha val="40000"/>
                    </a:schemeClr>
                  </a:glow>
                  <a:reflection blurRad="6350" stA="55000" endA="300" endPos="45500" dir="5400000" sy="-100000" algn="bl" rotWithShape="0"/>
                </a:effectLst>
                <a:latin typeface="+mn-lt"/>
                <a:ea typeface="+mn-ea"/>
                <a:cs typeface="+mn-cs"/>
              </a:rPr>
              <a:t>EMBARQUES</a:t>
            </a:r>
            <a:r>
              <a:rPr lang="pt-BR" sz="1400" baseline="0">
                <a:solidFill>
                  <a:schemeClr val="lt1"/>
                </a:solidFill>
                <a:effectLst>
                  <a:glow rad="63500">
                    <a:schemeClr val="accent1">
                      <a:satMod val="175000"/>
                      <a:alpha val="40000"/>
                    </a:schemeClr>
                  </a:glow>
                  <a:reflection blurRad="6350" stA="55000" endA="300" endPos="45500" dir="5400000" sy="-100000" algn="bl" rotWithShape="0"/>
                </a:effectLst>
                <a:latin typeface="+mn-lt"/>
                <a:ea typeface="+mn-ea"/>
                <a:cs typeface="+mn-cs"/>
              </a:rPr>
              <a:t>  2018 - CORREDOR DE EXPORTAÇÃO</a:t>
            </a:r>
          </a:p>
        </c:rich>
      </c:tx>
      <c:layout>
        <c:manualLayout>
          <c:xMode val="edge"/>
          <c:yMode val="edge"/>
          <c:x val="0.31343529536581555"/>
          <c:y val="2.0484168318572367E-2"/>
        </c:manualLayout>
      </c:layout>
      <c:overlay val="1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glow rad="63500">
            <a:schemeClr val="accent1">
              <a:satMod val="175000"/>
              <a:alpha val="40000"/>
            </a:schemeClr>
          </a:glow>
          <a:outerShdw blurRad="50800" dist="38100" dir="5400000" algn="t" rotWithShape="0">
            <a:prstClr val="black">
              <a:alpha val="40000"/>
            </a:prstClr>
          </a:outerShdw>
        </a:effectLst>
      </c:spPr>
    </c:title>
    <c:autoTitleDeleted val="0"/>
    <c:pivotFmts>
      <c:pivotFmt>
        <c:idx val="0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>
        <c:manualLayout>
          <c:layoutTarget val="inner"/>
          <c:xMode val="edge"/>
          <c:yMode val="edge"/>
          <c:x val="0.18508785617596865"/>
          <c:y val="8.6750819403390161E-2"/>
          <c:w val="0.66401856545337745"/>
          <c:h val="0.697342276659861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'GRÁFICO DE EMBARQUES'!$A$1</c:f>
              <c:strCache>
                <c:ptCount val="1"/>
                <c:pt idx="0">
                  <c:v>Soma de SOJA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DE EMBARQUES'!$A$2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'GRÁFICO DE EMBARQUES'!$A$2</c:f>
              <c:numCache>
                <c:formatCode>###,###,###\ \t</c:formatCode>
                <c:ptCount val="1"/>
              </c:numCache>
            </c:numRef>
          </c:val>
        </c:ser>
        <c:ser>
          <c:idx val="1"/>
          <c:order val="1"/>
          <c:tx>
            <c:strRef>
              <c:f>'GRÁFICO DE EMBARQUES'!$B$1</c:f>
              <c:strCache>
                <c:ptCount val="1"/>
                <c:pt idx="0">
                  <c:v>Soma de FARELO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DE EMBARQUES'!$A$2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'GRÁFICO DE EMBARQUES'!$B$2</c:f>
              <c:numCache>
                <c:formatCode>###,###,###\ \t</c:formatCode>
                <c:ptCount val="1"/>
              </c:numCache>
            </c:numRef>
          </c:val>
        </c:ser>
        <c:ser>
          <c:idx val="2"/>
          <c:order val="2"/>
          <c:tx>
            <c:strRef>
              <c:f>'GRÁFICO DE EMBARQUES'!$C$1</c:f>
              <c:strCache>
                <c:ptCount val="1"/>
                <c:pt idx="0">
                  <c:v>Soma de TRIGO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DE EMBARQUES'!$A$2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'GRÁFICO DE EMBARQUES'!$C$2</c:f>
              <c:numCache>
                <c:formatCode>###,###,###\ \t</c:formatCode>
                <c:ptCount val="1"/>
              </c:numCache>
            </c:numRef>
          </c:val>
        </c:ser>
        <c:ser>
          <c:idx val="3"/>
          <c:order val="3"/>
          <c:tx>
            <c:strRef>
              <c:f>'GRÁFICO DE EMBARQUES'!$D$1</c:f>
              <c:strCache>
                <c:ptCount val="1"/>
                <c:pt idx="0">
                  <c:v>Soma de MILHO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DE EMBARQUES'!$A$2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'GRÁFICO DE EMBARQUES'!$D$2</c:f>
              <c:numCache>
                <c:formatCode>###,###,###\ \t</c:formatCode>
                <c:ptCount val="1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4468352"/>
        <c:axId val="72121088"/>
      </c:barChart>
      <c:catAx>
        <c:axId val="11446835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72121088"/>
        <c:crosses val="autoZero"/>
        <c:auto val="1"/>
        <c:lblAlgn val="ctr"/>
        <c:lblOffset val="100"/>
        <c:noMultiLvlLbl val="0"/>
      </c:catAx>
      <c:valAx>
        <c:axId val="72121088"/>
        <c:scaling>
          <c:orientation val="minMax"/>
        </c:scaling>
        <c:delete val="0"/>
        <c:axPos val="b"/>
        <c:minorGridlines/>
        <c:numFmt formatCode="###,###,###\ \t" sourceLinked="1"/>
        <c:majorTickMark val="out"/>
        <c:minorTickMark val="none"/>
        <c:tickLblPos val="nextTo"/>
        <c:crossAx val="11446835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tx1">
            <a:lumMod val="85000"/>
            <a:lumOff val="15000"/>
          </a:schemeClr>
        </a:solidFill>
      </c:spPr>
    </c:plotArea>
    <c:legend>
      <c:legendPos val="r"/>
      <c:layout>
        <c:manualLayout>
          <c:xMode val="edge"/>
          <c:yMode val="edge"/>
          <c:x val="0.84484644752504889"/>
          <c:y val="4.7084864391951031E-2"/>
          <c:w val="0.12293219897314429"/>
          <c:h val="0.16175264127734407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bg2">
            <a:lumMod val="25000"/>
          </a:schemeClr>
        </a:gs>
        <a:gs pos="50000">
          <a:schemeClr val="accent3">
            <a:lumMod val="75000"/>
          </a:schemeClr>
        </a:gs>
        <a:gs pos="100000">
          <a:schemeClr val="accent3">
            <a:lumMod val="75000"/>
          </a:schemeClr>
        </a:gs>
      </a:gsLst>
      <a:path path="circle">
        <a:fillToRect r="100000" b="100000"/>
      </a:path>
      <a:tileRect l="-100000" t="-100000"/>
    </a:gradFill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</xdr:colOff>
      <xdr:row>0</xdr:row>
      <xdr:rowOff>71436</xdr:rowOff>
    </xdr:from>
    <xdr:to>
      <xdr:col>1</xdr:col>
      <xdr:colOff>3548062</xdr:colOff>
      <xdr:row>3</xdr:row>
      <xdr:rowOff>666748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" y="71436"/>
          <a:ext cx="3952875" cy="214312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11</xdr:col>
      <xdr:colOff>171451</xdr:colOff>
      <xdr:row>35</xdr:row>
      <xdr:rowOff>171450</xdr:rowOff>
    </xdr:to>
    <xdr:graphicFrame macro="">
      <xdr:nvGraphicFramePr>
        <xdr:cNvPr id="2" name="Gráfico 1" title="EMBARQUES 2017 NO CORREDOR DE EXPORTAÇÃ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fael2" refreshedDate="43683.42712951389" createdVersion="4" refreshedVersion="4" minRefreshableVersion="3" recordCount="12">
  <cacheSource type="worksheet">
    <worksheetSource name="Tabela1"/>
  </cacheSource>
  <cacheFields count="5">
    <cacheField name="2018" numFmtId="0">
      <sharedItems/>
    </cacheField>
    <cacheField name="SOJA" numFmtId="170">
      <sharedItems containsNonDate="0" containsString="0" containsBlank="1"/>
    </cacheField>
    <cacheField name="FARELO" numFmtId="170">
      <sharedItems containsNonDate="0" containsString="0" containsBlank="1"/>
    </cacheField>
    <cacheField name="TRIGO" numFmtId="170">
      <sharedItems containsNonDate="0" containsString="0" containsBlank="1"/>
    </cacheField>
    <cacheField name="MILHO" numFmtId="17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s v="JAN"/>
    <m/>
    <m/>
    <m/>
    <m/>
  </r>
  <r>
    <s v="FEV"/>
    <m/>
    <m/>
    <m/>
    <m/>
  </r>
  <r>
    <s v="MAR"/>
    <m/>
    <m/>
    <m/>
    <m/>
  </r>
  <r>
    <s v="ABR"/>
    <m/>
    <m/>
    <m/>
    <m/>
  </r>
  <r>
    <s v="MAI"/>
    <m/>
    <m/>
    <m/>
    <m/>
  </r>
  <r>
    <s v="JUN"/>
    <m/>
    <m/>
    <m/>
    <m/>
  </r>
  <r>
    <s v="JUL"/>
    <m/>
    <m/>
    <m/>
    <m/>
  </r>
  <r>
    <s v="AGO"/>
    <m/>
    <m/>
    <m/>
    <m/>
  </r>
  <r>
    <s v="SET"/>
    <m/>
    <m/>
    <m/>
    <m/>
  </r>
  <r>
    <s v="OUT"/>
    <m/>
    <m/>
    <m/>
    <m/>
  </r>
  <r>
    <s v="NOV"/>
    <m/>
    <m/>
    <m/>
    <m/>
  </r>
  <r>
    <s v="DEZ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3" cacheId="0" dataPosition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6">
  <location ref="A1:D2" firstHeaderRow="0" firstDataRow="1" firstDataCol="0"/>
  <pivotFields count="5">
    <pivotField showAll="0" defaultSubtotal="0"/>
    <pivotField dataField="1"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a de SOJA" fld="1" baseField="0" baseItem="0"/>
    <dataField name="Soma de FARELO" fld="2" baseField="0" baseItem="0"/>
    <dataField name="Soma de TRIGO" fld="3" baseField="0" baseItem="0"/>
    <dataField name="Soma de MILHO" fld="4" baseField="0" baseItem="0"/>
  </dataFields>
  <formats count="1">
    <format dxfId="35">
      <pivotArea outline="0" collapsedLevelsAreSubtotals="1" fieldPosition="0"/>
    </format>
  </formats>
  <chartFormats count="8">
    <chartFormat chart="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conteudo.php?conteudo=76" adjustColumnWidth="0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REVISÃO DE MANOBRAS" refreshOnLoad="1" growShrinkType="overwriteClear" fillFormulas="1" preserveFormatting="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conteudo.php?conteudo=76" connectionId="8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id="11" name="Tabela11" displayName="Tabela11" ref="A14:L32" totalsRowShown="0" headerRowDxfId="112" dataDxfId="110" headerRowBorderDxfId="111">
  <sortState ref="A15:L32">
    <sortCondition ref="J14:J32"/>
  </sortState>
  <tableColumns count="12">
    <tableColumn id="13" name="N" dataDxfId="109"/>
    <tableColumn id="1" name="NAVIOS EM LINE UP" dataDxfId="108"/>
    <tableColumn id="2" name="BERÇO" dataDxfId="107"/>
    <tableColumn id="14" name="PROG." dataDxfId="106"/>
    <tableColumn id="3" name="AFRETADOR" dataDxfId="105"/>
    <tableColumn id="4" name="AGÊNCIA" dataDxfId="104"/>
    <tableColumn id="5" name="PRODUTO" dataDxfId="103"/>
    <tableColumn id="6" name="QUANTIDADE" dataDxfId="102"/>
    <tableColumn id="9" name="E.T.A." dataDxfId="101"/>
    <tableColumn id="10" name="E.T.B." dataDxfId="100"/>
    <tableColumn id="11" name="E.T.S." dataDxfId="99"/>
    <tableColumn id="12" name="ESPERA" dataDxfId="98">
      <calculatedColumnFormula>Tabela11[[#This Row],[E.T.B.]]-Tabela11[[#This Row],[E.T.A.]]</calculatedColumnFormula>
    </tableColumn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13" name="Tabela13" displayName="Tabela13" ref="A56:L76" totalsRowShown="0" headerRowDxfId="97" dataDxfId="95" totalsRowDxfId="94" headerRowBorderDxfId="96">
  <sortState ref="A57:L76">
    <sortCondition ref="A56:A76"/>
  </sortState>
  <tableColumns count="12">
    <tableColumn id="13" name="N" dataDxfId="93"/>
    <tableColumn id="1" name="NAVIOS AGUARDADOS" dataDxfId="92"/>
    <tableColumn id="2" name="BERÇO" dataDxfId="91"/>
    <tableColumn id="14" name="PROG." dataDxfId="90"/>
    <tableColumn id="3" name="AFRETADOR" dataDxfId="89"/>
    <tableColumn id="4" name="AGÊNCIA" dataDxfId="88"/>
    <tableColumn id="5" name="PRODUTO" dataDxfId="87"/>
    <tableColumn id="6" name="QUANTIDADE" dataDxfId="86"/>
    <tableColumn id="9" name="E.T.A." dataDxfId="85"/>
    <tableColumn id="10" name="E.T.B." dataDxfId="84"/>
    <tableColumn id="11" name="STATUS" dataDxfId="83">
      <calculatedColumnFormula>IF(Tabela13[[#This Row],[E.T.B.]]="X","CANCELADO",IF(Tabela13[[#This Row],[E.T.B.]]&gt;=1,"HABILITADO",IF(Tabela13[[#This Row],[E.T.A.]]=0,"",IF(Tabela13[[#This Row],[E.T.A.]]&lt;=$H$3,"AO LARGO",IF(Tabela13[[#This Row],[PROG.]]="-", "À ANUNCIAR","ANUNCIADO")))))</calculatedColumnFormula>
    </tableColumn>
    <tableColumn id="12" name="ESPERA" dataDxfId="82">
      <calculatedColumnFormula>IF(Tabela13[[#This Row],[STATUS]]="HABILITADO",Tabela13[[#This Row],[E.T.B.]]-Tabela13[[#This Row],[E.T.A.]],0)</calculatedColumnFormula>
    </tableColumn>
  </tableColumns>
  <tableStyleInfo name="TableStyleMedium11" showFirstColumn="0" showLastColumn="0" showRowStripes="1" showColumnStripes="1"/>
</table>
</file>

<file path=xl/tables/table3.xml><?xml version="1.0" encoding="utf-8"?>
<table xmlns="http://schemas.openxmlformats.org/spreadsheetml/2006/main" id="9" name="Tabela9" displayName="Tabela9" ref="A5:L8" totalsRowShown="0" headerRowDxfId="81" dataDxfId="79" headerRowBorderDxfId="80" tableBorderDxfId="78">
  <tableColumns count="12">
    <tableColumn id="1" name="N" dataDxfId="77" dataCellStyle="Vírgula"/>
    <tableColumn id="13" name="NAVIOS ATRACADOS" dataDxfId="76"/>
    <tableColumn id="14" name="BERÇO" dataDxfId="75"/>
    <tableColumn id="15" name="OPERADOR" dataDxfId="74"/>
    <tableColumn id="16" name="AGÊNCIA" dataDxfId="73"/>
    <tableColumn id="17" name="PRODUTO" dataDxfId="72"/>
    <tableColumn id="18" name="E.T.A." dataDxfId="71"/>
    <tableColumn id="19" name="E.T.B." dataDxfId="70"/>
    <tableColumn id="20" name="TOT. EMB." dataDxfId="69"/>
    <tableColumn id="21" name="EMBARCADO" dataDxfId="68"/>
    <tableColumn id="22" name="SALDO" dataDxfId="67">
      <calculatedColumnFormula>Tabela9[[#This Row],[TOT. EMB.]]-Tabela9[[#This Row],[EMBARCADO]]</calculatedColumnFormula>
    </tableColumn>
    <tableColumn id="23" name="E.T.S." dataDxfId="66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10" name="Tabela10" displayName="Tabela10" ref="A9:L12" totalsRowShown="0" headerRowDxfId="65" dataDxfId="63" headerRowBorderDxfId="64" tableBorderDxfId="62">
  <sortState ref="A10:L12">
    <sortCondition ref="C9:C12"/>
  </sortState>
  <tableColumns count="12">
    <tableColumn id="13" name="N" dataDxfId="61"/>
    <tableColumn id="1" name="NAVIOS PROGRAMADOS" dataDxfId="60"/>
    <tableColumn id="2" name="BERÇO" dataDxfId="59"/>
    <tableColumn id="3" name="AFRETADOR" dataDxfId="58"/>
    <tableColumn id="4" name="OPERADOR" dataDxfId="57"/>
    <tableColumn id="5" name="AGÊNCIA" dataDxfId="56"/>
    <tableColumn id="6" name="PRODUTO" dataDxfId="55"/>
    <tableColumn id="7" name="QUANTIDADE" dataDxfId="54"/>
    <tableColumn id="8" name="E.T.A." dataDxfId="53"/>
    <tableColumn id="9" name="E.T.B." dataDxfId="52"/>
    <tableColumn id="10" name="E.T.S." dataDxfId="51"/>
    <tableColumn id="11" name="ESPERA" dataDxfId="50">
      <calculatedColumnFormula>Tabela10[[#This Row],[E.T.B.]]-Tabela10[[#This Row],[E.T.A.]]</calculatedColumnFormula>
    </tableColumn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3" name="Tabela3" displayName="Tabela3" ref="A34:L54" totalsRowShown="0" headerRowDxfId="49" dataDxfId="48">
  <sortState ref="A35:L54">
    <sortCondition ref="I34:I54"/>
  </sortState>
  <tableColumns count="12">
    <tableColumn id="1" name="N" dataDxfId="47"/>
    <tableColumn id="2" name="NAVIOS  AO LARGO" dataDxfId="46"/>
    <tableColumn id="3" name="BERÇO" dataDxfId="45"/>
    <tableColumn id="4" name="PROG." dataDxfId="44"/>
    <tableColumn id="5" name="AFRETADOR" dataDxfId="43"/>
    <tableColumn id="6" name="AGÊNCIA" dataDxfId="42"/>
    <tableColumn id="7" name="PRODUTO" dataDxfId="41"/>
    <tableColumn id="8" name="QUANTIDADE" dataDxfId="40"/>
    <tableColumn id="11" name="E.T.A." dataDxfId="39"/>
    <tableColumn id="12" name="E.T.B." dataDxfId="38"/>
    <tableColumn id="13" name="STATUS" dataDxfId="37">
      <calculatedColumnFormula>IF(Tabela3[[#This Row],[E.T.B.]]="X","CANCELADO",IF(Tabela3[[#This Row],[E.T.B.]]&gt;=1,"HABILITADO",IF(Tabela3[[#This Row],[E.T.A.]]=0,"",IF(Tabela3[[#This Row],[E.T.A.]]&lt;=$H$3,"AO LARGO",IF(Tabela3[[#This Row],[PROG.]]="-", "À ANUNCIAR","ANUNCIADO")))))</calculatedColumnFormula>
    </tableColumn>
    <tableColumn id="14" name="ESPERA" dataDxfId="36">
      <calculatedColumnFormula>IF(Tabela3[[#This Row],[E.T.B.]]&gt;1,Tabela3[[#This Row],[E.T.B.]]-Tabela3[[#This Row],[E.T.A.]],IF(Tabela3[[#This Row],[E.T.A.]]&lt;1,"-",IF(Tabela3[[#This Row],[E.T.B.]]=0,$H$3-Tabela3[[#This Row],[E.T.A.]])))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" name="Tabela1" displayName="Tabela1" ref="A2:E14" totalsRowShown="0" headerRowDxfId="34" dataDxfId="32" headerRowBorderDxfId="33" tableBorderDxfId="31" totalsRowBorderDxfId="30">
  <tableColumns count="5">
    <tableColumn id="1" name="2018" dataDxfId="29"/>
    <tableColumn id="2" name="SOJA" dataDxfId="28"/>
    <tableColumn id="3" name="FARELO" dataDxfId="27"/>
    <tableColumn id="4" name="TRIGO" dataDxfId="26"/>
    <tableColumn id="5" name="MILHO" dataDxfId="25"/>
  </tableColumns>
  <tableStyleInfo name="TableStyleMedium8" showFirstColumn="0" showLastColumn="0" showRowStripes="1" showColumnStripes="0"/>
</table>
</file>

<file path=xl/tables/table7.xml><?xml version="1.0" encoding="utf-8"?>
<table xmlns="http://schemas.openxmlformats.org/spreadsheetml/2006/main" id="2" name="Tabela2" displayName="Tabela2" ref="A18:K30" totalsRowShown="0" headerRowDxfId="24" dataDxfId="22" headerRowBorderDxfId="23" tableBorderDxfId="21" totalsRowBorderDxfId="20">
  <tableColumns count="11">
    <tableColumn id="1" name="2017" dataDxfId="19"/>
    <tableColumn id="2" name="SILO PÚBLICO" dataDxfId="18"/>
    <tableColumn id="3" name="COTRIGUAÇU" dataDxfId="17"/>
    <tableColumn id="4" name="CENTRO SUL" dataDxfId="16"/>
    <tableColumn id="5" name="CARGILL" dataDxfId="15"/>
    <tableColumn id="6" name="COAMO" dataDxfId="14"/>
    <tableColumn id="7" name="AGTL" dataDxfId="13"/>
    <tableColumn id="8" name="CIMBESSUL" dataDxfId="12"/>
    <tableColumn id="11" name="ROCHA" dataDxfId="11"/>
    <tableColumn id="9" name="L. DREYFUS" dataDxfId="10"/>
    <tableColumn id="10" name="INTERALLI" dataDxfId="9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002060"/>
  </sheetPr>
  <dimension ref="A1:EQ127"/>
  <sheetViews>
    <sheetView showGridLines="0" showRowColHeaders="0" showZeros="0" tabSelected="1" zoomScale="40" zoomScaleNormal="40" zoomScaleSheetLayoutView="40" zoomScalePageLayoutView="40" workbookViewId="0">
      <selection activeCell="J14" sqref="J14"/>
    </sheetView>
  </sheetViews>
  <sheetFormatPr defaultColWidth="0" defaultRowHeight="15" zeroHeight="1" x14ac:dyDescent="0.25"/>
  <cols>
    <col min="1" max="1" width="7" style="27" customWidth="1"/>
    <col min="2" max="2" width="53.5703125" style="28" customWidth="1"/>
    <col min="3" max="3" width="16.85546875" style="23" customWidth="1"/>
    <col min="4" max="4" width="28" style="23" customWidth="1"/>
    <col min="5" max="5" width="26.5703125" style="23" customWidth="1"/>
    <col min="6" max="6" width="30.140625" style="23" customWidth="1"/>
    <col min="7" max="7" width="32" style="23" customWidth="1"/>
    <col min="8" max="8" width="32.7109375" style="23" customWidth="1"/>
    <col min="9" max="9" width="31.28515625" style="29" customWidth="1"/>
    <col min="10" max="10" width="29.85546875" style="29" customWidth="1"/>
    <col min="11" max="11" width="27.28515625" style="29" customWidth="1"/>
    <col min="12" max="12" width="26.42578125" style="30" customWidth="1"/>
    <col min="13" max="13" width="8.5703125" style="23" customWidth="1"/>
    <col min="14" max="14" width="15.85546875" style="23" hidden="1" customWidth="1"/>
    <col min="15" max="15" width="9.140625" style="23" hidden="1" customWidth="1"/>
    <col min="16" max="16" width="29.140625" style="23" hidden="1" customWidth="1"/>
    <col min="17" max="16384" width="9.140625" style="23" hidden="1"/>
  </cols>
  <sheetData>
    <row r="1" spans="1:147" ht="33.75" customHeight="1" x14ac:dyDescent="0.25">
      <c r="A1" s="198"/>
      <c r="B1" s="199"/>
      <c r="C1" s="206" t="s">
        <v>122</v>
      </c>
      <c r="D1" s="207"/>
      <c r="E1" s="207"/>
      <c r="F1" s="207"/>
      <c r="G1" s="207"/>
      <c r="H1" s="210"/>
      <c r="I1" s="210"/>
      <c r="J1" s="210"/>
      <c r="K1" s="210"/>
      <c r="L1" s="210"/>
      <c r="M1" s="213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</row>
    <row r="2" spans="1:147" ht="29.25" customHeight="1" x14ac:dyDescent="0.25">
      <c r="A2" s="200"/>
      <c r="B2" s="201"/>
      <c r="C2" s="208"/>
      <c r="D2" s="209"/>
      <c r="E2" s="209"/>
      <c r="F2" s="209"/>
      <c r="G2" s="209"/>
      <c r="H2" s="211"/>
      <c r="I2" s="211"/>
      <c r="J2" s="211"/>
      <c r="K2" s="211"/>
      <c r="L2" s="211"/>
      <c r="M2" s="214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</row>
    <row r="3" spans="1:147" ht="58.5" customHeight="1" x14ac:dyDescent="0.25">
      <c r="A3" s="200"/>
      <c r="B3" s="201"/>
      <c r="C3" s="202" t="s">
        <v>123</v>
      </c>
      <c r="D3" s="203"/>
      <c r="E3" s="203"/>
      <c r="F3" s="203"/>
      <c r="G3" s="203"/>
      <c r="H3" s="212">
        <f ca="1">NOW()</f>
        <v>44300.398920370368</v>
      </c>
      <c r="I3" s="212"/>
      <c r="J3" s="212"/>
      <c r="K3" s="212"/>
      <c r="L3" s="212"/>
      <c r="M3" s="70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</row>
    <row r="4" spans="1:147" ht="54" customHeight="1" thickBot="1" x14ac:dyDescent="0.3">
      <c r="A4" s="200"/>
      <c r="B4" s="201"/>
      <c r="C4" s="204" t="s">
        <v>124</v>
      </c>
      <c r="D4" s="205"/>
      <c r="E4" s="205"/>
      <c r="F4" s="205"/>
      <c r="G4" s="205"/>
      <c r="H4" s="215"/>
      <c r="I4" s="215"/>
      <c r="J4" s="215"/>
      <c r="K4" s="215"/>
      <c r="L4" s="215"/>
      <c r="M4" s="71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</row>
    <row r="5" spans="1:147" s="24" customFormat="1" ht="27.75" thickBot="1" x14ac:dyDescent="0.3">
      <c r="A5" s="136" t="s">
        <v>48</v>
      </c>
      <c r="B5" s="140" t="s">
        <v>13</v>
      </c>
      <c r="C5" s="140" t="s">
        <v>0</v>
      </c>
      <c r="D5" s="164" t="s">
        <v>14</v>
      </c>
      <c r="E5" s="140" t="s">
        <v>2</v>
      </c>
      <c r="F5" s="136" t="s">
        <v>15</v>
      </c>
      <c r="G5" s="164" t="s">
        <v>7</v>
      </c>
      <c r="H5" s="163" t="s">
        <v>8</v>
      </c>
      <c r="I5" s="164" t="s">
        <v>128</v>
      </c>
      <c r="J5" s="140" t="s">
        <v>16</v>
      </c>
      <c r="K5" s="140" t="s">
        <v>17</v>
      </c>
      <c r="L5" s="140" t="s">
        <v>9</v>
      </c>
      <c r="M5" s="193"/>
      <c r="N5" s="23"/>
      <c r="O5" s="23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</row>
    <row r="6" spans="1:147" ht="28.5" thickTop="1" thickBot="1" x14ac:dyDescent="0.55000000000000004">
      <c r="A6" s="137">
        <v>1</v>
      </c>
      <c r="B6" s="150" t="s">
        <v>151</v>
      </c>
      <c r="C6" s="85">
        <v>212</v>
      </c>
      <c r="D6" s="127" t="s">
        <v>227</v>
      </c>
      <c r="E6" s="42" t="s">
        <v>11</v>
      </c>
      <c r="F6" s="43" t="s">
        <v>3</v>
      </c>
      <c r="G6" s="45">
        <v>44260.458333333336</v>
      </c>
      <c r="H6" s="63">
        <v>44298.763888888891</v>
      </c>
      <c r="I6" s="60">
        <v>62800</v>
      </c>
      <c r="J6" s="60">
        <v>33848</v>
      </c>
      <c r="K6" s="61">
        <f>Tabela9[[#This Row],[TOT. EMB.]]-Tabela9[[#This Row],[EMBARCADO]]</f>
        <v>28952</v>
      </c>
      <c r="L6" s="149">
        <v>44301</v>
      </c>
      <c r="M6" s="193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</row>
    <row r="7" spans="1:147" ht="28.5" thickTop="1" thickBot="1" x14ac:dyDescent="0.55000000000000004">
      <c r="A7" s="138">
        <v>2</v>
      </c>
      <c r="B7" s="91" t="s">
        <v>149</v>
      </c>
      <c r="C7" s="146">
        <v>213</v>
      </c>
      <c r="D7" s="127" t="s">
        <v>11</v>
      </c>
      <c r="E7" s="64" t="s">
        <v>11</v>
      </c>
      <c r="F7" s="43" t="s">
        <v>3</v>
      </c>
      <c r="G7" s="63">
        <v>44265.183333333334</v>
      </c>
      <c r="H7" s="147">
        <v>44300.224999999999</v>
      </c>
      <c r="I7" s="44">
        <v>61300</v>
      </c>
      <c r="J7" s="148">
        <v>0</v>
      </c>
      <c r="K7" s="148">
        <f>Tabela9[[#This Row],[TOT. EMB.]]-Tabela9[[#This Row],[EMBARCADO]]</f>
        <v>61300</v>
      </c>
      <c r="L7" s="149">
        <v>44301</v>
      </c>
      <c r="M7" s="193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</row>
    <row r="8" spans="1:147" ht="28.5" thickTop="1" thickBot="1" x14ac:dyDescent="0.55000000000000004">
      <c r="A8" s="138">
        <v>3</v>
      </c>
      <c r="B8" s="108" t="s">
        <v>180</v>
      </c>
      <c r="C8" s="169">
        <v>214</v>
      </c>
      <c r="D8" s="127" t="s">
        <v>227</v>
      </c>
      <c r="E8" s="42" t="s">
        <v>57</v>
      </c>
      <c r="F8" s="43" t="s">
        <v>4</v>
      </c>
      <c r="G8" s="45">
        <v>44279.333333333336</v>
      </c>
      <c r="H8" s="63">
        <v>44296.711805555555</v>
      </c>
      <c r="I8" s="44">
        <v>108577</v>
      </c>
      <c r="J8" s="167">
        <v>74001</v>
      </c>
      <c r="K8" s="168">
        <f>Tabela9[[#This Row],[TOT. EMB.]]-Tabela9[[#This Row],[EMBARCADO]]</f>
        <v>34576</v>
      </c>
      <c r="L8" s="149">
        <v>44301</v>
      </c>
      <c r="M8" s="193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</row>
    <row r="9" spans="1:147" ht="28.5" thickTop="1" thickBot="1" x14ac:dyDescent="0.3">
      <c r="A9" s="141" t="s">
        <v>48</v>
      </c>
      <c r="B9" s="166" t="s">
        <v>18</v>
      </c>
      <c r="C9" s="166" t="s">
        <v>0</v>
      </c>
      <c r="D9" s="142" t="s">
        <v>1</v>
      </c>
      <c r="E9" s="39" t="s">
        <v>14</v>
      </c>
      <c r="F9" s="39" t="s">
        <v>2</v>
      </c>
      <c r="G9" s="39" t="s">
        <v>15</v>
      </c>
      <c r="H9" s="165" t="s">
        <v>119</v>
      </c>
      <c r="I9" s="166" t="s">
        <v>7</v>
      </c>
      <c r="J9" s="166" t="s">
        <v>8</v>
      </c>
      <c r="K9" s="166" t="s">
        <v>9</v>
      </c>
      <c r="L9" s="166" t="s">
        <v>10</v>
      </c>
      <c r="M9" s="193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</row>
    <row r="10" spans="1:147" ht="28.5" thickTop="1" thickBot="1" x14ac:dyDescent="0.55000000000000004">
      <c r="A10" s="139">
        <v>1</v>
      </c>
      <c r="B10" s="150"/>
      <c r="C10" s="85">
        <v>212</v>
      </c>
      <c r="D10" s="41"/>
      <c r="E10" s="127"/>
      <c r="F10" s="42"/>
      <c r="G10" s="43"/>
      <c r="H10" s="44"/>
      <c r="I10" s="45"/>
      <c r="J10" s="55"/>
      <c r="K10" s="144"/>
      <c r="L10" s="145">
        <f>Tabela10[[#This Row],[E.T.B.]]-Tabela10[[#This Row],[E.T.A.]]</f>
        <v>0</v>
      </c>
      <c r="M10" s="193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</row>
    <row r="11" spans="1:147" s="26" customFormat="1" ht="26.25" customHeight="1" thickTop="1" thickBot="1" x14ac:dyDescent="0.55000000000000004">
      <c r="A11" s="139">
        <v>2</v>
      </c>
      <c r="B11" s="91"/>
      <c r="C11" s="171">
        <v>213</v>
      </c>
      <c r="D11" s="62"/>
      <c r="E11" s="127"/>
      <c r="F11" s="64"/>
      <c r="G11" s="62"/>
      <c r="H11" s="86"/>
      <c r="I11" s="63"/>
      <c r="J11" s="55"/>
      <c r="K11" s="144"/>
      <c r="L11" s="145">
        <f>Tabela10[[#This Row],[E.T.B.]]-Tabela10[[#This Row],[E.T.A.]]</f>
        <v>0</v>
      </c>
      <c r="M11" s="193"/>
      <c r="N11" s="194" t="s">
        <v>3</v>
      </c>
      <c r="O11" s="195"/>
      <c r="P11" s="33">
        <f ca="1">SUMIF(Tabela11[[PRODUTO]:[QUANTIDADE]],"SOJA",Tabela11[QUANTIDADE])</f>
        <v>1073701</v>
      </c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</row>
    <row r="12" spans="1:147" s="26" customFormat="1" ht="26.25" customHeight="1" thickTop="1" thickBot="1" x14ac:dyDescent="0.55000000000000004">
      <c r="A12" s="139">
        <v>3</v>
      </c>
      <c r="B12" s="105"/>
      <c r="C12" s="85">
        <v>214</v>
      </c>
      <c r="D12" s="41"/>
      <c r="E12" s="127"/>
      <c r="F12" s="42"/>
      <c r="G12" s="43"/>
      <c r="H12" s="44"/>
      <c r="I12" s="45"/>
      <c r="J12" s="55"/>
      <c r="K12" s="144"/>
      <c r="L12" s="145">
        <f>Tabela10[[#This Row],[E.T.B.]]-Tabela10[[#This Row],[E.T.A.]]</f>
        <v>0</v>
      </c>
      <c r="M12" s="193"/>
      <c r="N12" s="216" t="s">
        <v>4</v>
      </c>
      <c r="O12" s="196"/>
      <c r="P12" s="34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</row>
    <row r="13" spans="1:147" ht="27.75" thickTop="1" x14ac:dyDescent="0.5">
      <c r="A13" s="135"/>
      <c r="B13" s="219" t="s">
        <v>97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M13" s="193"/>
      <c r="N13" s="196" t="s">
        <v>5</v>
      </c>
      <c r="O13" s="197"/>
      <c r="P13" s="34">
        <f ca="1">SUMIF(Tabela11[[PRODUTO]:[QUANTIDADE]],"MILHO",Tabela11[QUANTIDADE])</f>
        <v>0</v>
      </c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</row>
    <row r="14" spans="1:147" ht="27.75" thickBot="1" x14ac:dyDescent="0.55000000000000004">
      <c r="A14" s="73" t="s">
        <v>48</v>
      </c>
      <c r="B14" s="132" t="s">
        <v>46</v>
      </c>
      <c r="C14" s="133" t="s">
        <v>0</v>
      </c>
      <c r="D14" s="133" t="s">
        <v>52</v>
      </c>
      <c r="E14" s="133" t="s">
        <v>1</v>
      </c>
      <c r="F14" s="133" t="s">
        <v>2</v>
      </c>
      <c r="G14" s="133" t="s">
        <v>15</v>
      </c>
      <c r="H14" s="133" t="s">
        <v>119</v>
      </c>
      <c r="I14" s="133" t="s">
        <v>7</v>
      </c>
      <c r="J14" s="133" t="s">
        <v>8</v>
      </c>
      <c r="K14" s="133" t="s">
        <v>9</v>
      </c>
      <c r="L14" s="134" t="s">
        <v>10</v>
      </c>
      <c r="M14" s="193"/>
      <c r="N14" s="217" t="s">
        <v>120</v>
      </c>
      <c r="O14" s="218"/>
      <c r="P14" s="35">
        <f ca="1">SUMIF(Tabela11[[PRODUTO]:[QUANTIDADE]],"OUTROS",Tabela11[QUANTIDADE])</f>
        <v>0</v>
      </c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</row>
    <row r="15" spans="1:147" ht="30.75" customHeight="1" thickBot="1" x14ac:dyDescent="0.55000000000000004">
      <c r="A15" s="72">
        <v>1</v>
      </c>
      <c r="B15" s="56" t="s">
        <v>157</v>
      </c>
      <c r="C15" s="85">
        <v>213</v>
      </c>
      <c r="D15" s="85">
        <v>64044</v>
      </c>
      <c r="E15" s="62" t="s">
        <v>143</v>
      </c>
      <c r="F15" s="64" t="s">
        <v>11</v>
      </c>
      <c r="G15" s="62" t="s">
        <v>3</v>
      </c>
      <c r="H15" s="86">
        <v>58500</v>
      </c>
      <c r="I15" s="161">
        <v>44265.972222222219</v>
      </c>
      <c r="J15" s="130">
        <v>44301</v>
      </c>
      <c r="K15" s="190">
        <v>44303</v>
      </c>
      <c r="L15" s="131">
        <f>Tabela11[[#This Row],[E.T.B.]]-Tabela11[[#This Row],[E.T.A.]]</f>
        <v>35.027777777781012</v>
      </c>
      <c r="M15" s="193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</row>
    <row r="16" spans="1:147" ht="28.5" thickTop="1" thickBot="1" x14ac:dyDescent="0.55000000000000004">
      <c r="A16" s="72">
        <v>2</v>
      </c>
      <c r="B16" s="105" t="s">
        <v>155</v>
      </c>
      <c r="C16" s="40">
        <v>212</v>
      </c>
      <c r="D16" s="40">
        <v>64043</v>
      </c>
      <c r="E16" s="41" t="s">
        <v>163</v>
      </c>
      <c r="F16" s="42" t="s">
        <v>103</v>
      </c>
      <c r="G16" s="43" t="s">
        <v>3</v>
      </c>
      <c r="H16" s="44">
        <v>72600</v>
      </c>
      <c r="I16" s="159">
        <v>44265.995833333334</v>
      </c>
      <c r="J16" s="55">
        <v>44301</v>
      </c>
      <c r="K16" s="83">
        <v>44303</v>
      </c>
      <c r="L16" s="82">
        <f>Tabela11[[#This Row],[E.T.B.]]-Tabela11[[#This Row],[E.T.A.]]</f>
        <v>35.004166666665697</v>
      </c>
      <c r="M16" s="193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</row>
    <row r="17" spans="1:147" ht="28.5" thickTop="1" thickBot="1" x14ac:dyDescent="0.55000000000000004">
      <c r="A17" s="72">
        <v>3</v>
      </c>
      <c r="B17" s="189" t="s">
        <v>224</v>
      </c>
      <c r="C17" s="57">
        <v>214</v>
      </c>
      <c r="D17" s="57">
        <v>64221</v>
      </c>
      <c r="E17" s="58" t="s">
        <v>57</v>
      </c>
      <c r="F17" s="64" t="s">
        <v>57</v>
      </c>
      <c r="G17" s="62" t="s">
        <v>4</v>
      </c>
      <c r="H17" s="60">
        <v>60000</v>
      </c>
      <c r="I17" s="159">
        <v>44286.845833333333</v>
      </c>
      <c r="J17" s="55">
        <v>44301</v>
      </c>
      <c r="K17" s="83">
        <v>44304</v>
      </c>
      <c r="L17" s="82">
        <f>Tabela11[[#This Row],[E.T.B.]]-Tabela11[[#This Row],[E.T.A.]]</f>
        <v>14.154166666667152</v>
      </c>
      <c r="M17" s="193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</row>
    <row r="18" spans="1:147" ht="30.75" customHeight="1" thickTop="1" thickBot="1" x14ac:dyDescent="0.55000000000000004">
      <c r="A18" s="72">
        <v>4</v>
      </c>
      <c r="B18" s="56" t="s">
        <v>159</v>
      </c>
      <c r="C18" s="57">
        <v>213</v>
      </c>
      <c r="D18" s="57">
        <v>64046</v>
      </c>
      <c r="E18" s="57" t="s">
        <v>142</v>
      </c>
      <c r="F18" s="57" t="s">
        <v>11</v>
      </c>
      <c r="G18" s="57" t="s">
        <v>3</v>
      </c>
      <c r="H18" s="86">
        <v>63075</v>
      </c>
      <c r="I18" s="59">
        <v>44269.625</v>
      </c>
      <c r="J18" s="55">
        <v>44303</v>
      </c>
      <c r="K18" s="47">
        <v>44304</v>
      </c>
      <c r="L18" s="82">
        <f>Tabela11[[#This Row],[E.T.B.]]-Tabela11[[#This Row],[E.T.A.]]</f>
        <v>33.375</v>
      </c>
      <c r="M18" s="193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</row>
    <row r="19" spans="1:147" ht="28.5" thickTop="1" thickBot="1" x14ac:dyDescent="0.55000000000000004">
      <c r="A19" s="72">
        <v>5</v>
      </c>
      <c r="B19" s="108" t="s">
        <v>160</v>
      </c>
      <c r="C19" s="48">
        <v>212</v>
      </c>
      <c r="D19" s="48">
        <v>64059</v>
      </c>
      <c r="E19" s="43" t="s">
        <v>165</v>
      </c>
      <c r="F19" s="42" t="s">
        <v>118</v>
      </c>
      <c r="G19" s="43" t="s">
        <v>3</v>
      </c>
      <c r="H19" s="49">
        <v>66000</v>
      </c>
      <c r="I19" s="50">
        <v>44266.4375</v>
      </c>
      <c r="J19" s="55">
        <v>44303</v>
      </c>
      <c r="K19" s="83">
        <v>44305</v>
      </c>
      <c r="L19" s="82">
        <f>Tabela11[[#This Row],[E.T.B.]]-Tabela11[[#This Row],[E.T.A.]]</f>
        <v>36.5625</v>
      </c>
      <c r="M19" s="193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</row>
    <row r="20" spans="1:147" ht="28.5" thickTop="1" thickBot="1" x14ac:dyDescent="0.55000000000000004">
      <c r="A20" s="72">
        <v>6</v>
      </c>
      <c r="B20" s="150" t="s">
        <v>166</v>
      </c>
      <c r="C20" s="40">
        <v>213</v>
      </c>
      <c r="D20" s="40">
        <v>64090</v>
      </c>
      <c r="E20" s="41" t="s">
        <v>139</v>
      </c>
      <c r="F20" s="42" t="s">
        <v>103</v>
      </c>
      <c r="G20" s="43" t="s">
        <v>3</v>
      </c>
      <c r="H20" s="44">
        <v>66000</v>
      </c>
      <c r="I20" s="45">
        <v>44269.95416666667</v>
      </c>
      <c r="J20" s="55">
        <v>44304</v>
      </c>
      <c r="K20" s="83">
        <v>44306</v>
      </c>
      <c r="L20" s="82">
        <f>Tabela11[[#This Row],[E.T.B.]]-Tabela11[[#This Row],[E.T.A.]]</f>
        <v>34.045833333329938</v>
      </c>
      <c r="M20" s="193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</row>
    <row r="21" spans="1:147" s="87" customFormat="1" ht="28.5" thickTop="1" thickBot="1" x14ac:dyDescent="0.55000000000000004">
      <c r="A21" s="72">
        <v>7</v>
      </c>
      <c r="B21" s="189" t="s">
        <v>172</v>
      </c>
      <c r="C21" s="57">
        <v>212</v>
      </c>
      <c r="D21" s="57">
        <v>64119</v>
      </c>
      <c r="E21" s="58" t="s">
        <v>177</v>
      </c>
      <c r="F21" s="64" t="s">
        <v>173</v>
      </c>
      <c r="G21" s="62" t="s">
        <v>3</v>
      </c>
      <c r="H21" s="60">
        <v>62330</v>
      </c>
      <c r="I21" s="63">
        <v>44272.333333333336</v>
      </c>
      <c r="J21" s="55">
        <v>44305</v>
      </c>
      <c r="K21" s="83">
        <v>44307</v>
      </c>
      <c r="L21" s="82">
        <f>Tabela11[[#This Row],[E.T.B.]]-Tabela11[[#This Row],[E.T.A.]]</f>
        <v>32.666666666664241</v>
      </c>
      <c r="M21" s="193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</row>
    <row r="22" spans="1:147" ht="28.5" thickTop="1" thickBot="1" x14ac:dyDescent="0.55000000000000004">
      <c r="A22" s="72">
        <v>8</v>
      </c>
      <c r="B22" s="105" t="s">
        <v>174</v>
      </c>
      <c r="C22" s="40">
        <v>213</v>
      </c>
      <c r="D22" s="40">
        <v>64125</v>
      </c>
      <c r="E22" s="41" t="s">
        <v>176</v>
      </c>
      <c r="F22" s="42" t="s">
        <v>102</v>
      </c>
      <c r="G22" s="43" t="s">
        <v>3</v>
      </c>
      <c r="H22" s="44">
        <v>55000</v>
      </c>
      <c r="I22" s="63">
        <v>44271.388888888891</v>
      </c>
      <c r="J22" s="55">
        <v>44306</v>
      </c>
      <c r="K22" s="83">
        <v>44307</v>
      </c>
      <c r="L22" s="82">
        <f>Tabela11[[#This Row],[E.T.B.]]-Tabela11[[#This Row],[E.T.A.]]</f>
        <v>34.611111111109494</v>
      </c>
      <c r="M22" s="193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</row>
    <row r="23" spans="1:147" ht="28.5" thickTop="1" thickBot="1" x14ac:dyDescent="0.55000000000000004">
      <c r="A23" s="72">
        <v>9</v>
      </c>
      <c r="B23" s="105" t="s">
        <v>188</v>
      </c>
      <c r="C23" s="40">
        <v>213</v>
      </c>
      <c r="D23" s="40">
        <v>64139</v>
      </c>
      <c r="E23" s="40" t="s">
        <v>190</v>
      </c>
      <c r="F23" s="40" t="s">
        <v>11</v>
      </c>
      <c r="G23" s="40" t="s">
        <v>3</v>
      </c>
      <c r="H23" s="49">
        <v>69300</v>
      </c>
      <c r="I23" s="50">
        <v>44272.616666666669</v>
      </c>
      <c r="J23" s="55">
        <v>44307</v>
      </c>
      <c r="K23" s="83">
        <v>44309</v>
      </c>
      <c r="L23" s="82">
        <f>Tabela11[[#This Row],[E.T.B.]]-Tabela11[[#This Row],[E.T.A.]]</f>
        <v>34.383333333331393</v>
      </c>
      <c r="M23" s="193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</row>
    <row r="24" spans="1:147" ht="28.5" thickTop="1" thickBot="1" x14ac:dyDescent="0.55000000000000004">
      <c r="A24" s="72">
        <v>10</v>
      </c>
      <c r="B24" s="91" t="s">
        <v>189</v>
      </c>
      <c r="C24" s="57">
        <v>212</v>
      </c>
      <c r="D24" s="57">
        <v>64154</v>
      </c>
      <c r="E24" s="62" t="s">
        <v>177</v>
      </c>
      <c r="F24" s="64" t="s">
        <v>11</v>
      </c>
      <c r="G24" s="62" t="s">
        <v>3</v>
      </c>
      <c r="H24" s="60">
        <v>60000</v>
      </c>
      <c r="I24" s="159">
        <v>44274.974999999999</v>
      </c>
      <c r="J24" s="55">
        <v>44307</v>
      </c>
      <c r="K24" s="83">
        <v>44309</v>
      </c>
      <c r="L24" s="82">
        <f>Tabela11[[#This Row],[E.T.B.]]-Tabela11[[#This Row],[E.T.A.]]</f>
        <v>32.025000000001455</v>
      </c>
      <c r="M24" s="193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</row>
    <row r="25" spans="1:147" ht="28.5" thickTop="1" thickBot="1" x14ac:dyDescent="0.55000000000000004">
      <c r="A25" s="72">
        <v>11</v>
      </c>
      <c r="B25" s="105" t="s">
        <v>164</v>
      </c>
      <c r="C25" s="48">
        <v>213</v>
      </c>
      <c r="D25" s="48">
        <v>64081</v>
      </c>
      <c r="E25" s="43" t="s">
        <v>139</v>
      </c>
      <c r="F25" s="42" t="s">
        <v>148</v>
      </c>
      <c r="G25" s="43" t="s">
        <v>3</v>
      </c>
      <c r="H25" s="49">
        <v>64000</v>
      </c>
      <c r="I25" s="161">
        <v>44276.288194444445</v>
      </c>
      <c r="J25" s="55">
        <v>44309</v>
      </c>
      <c r="K25" s="83">
        <v>44310</v>
      </c>
      <c r="L25" s="82">
        <f>Tabela11[[#This Row],[E.T.B.]]-Tabela11[[#This Row],[E.T.A.]]</f>
        <v>32.711805555554747</v>
      </c>
      <c r="M25" s="193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</row>
    <row r="26" spans="1:147" s="25" customFormat="1" ht="30" customHeight="1" thickTop="1" thickBot="1" x14ac:dyDescent="0.55000000000000004">
      <c r="A26" s="72">
        <v>12</v>
      </c>
      <c r="B26" s="105" t="s">
        <v>175</v>
      </c>
      <c r="C26" s="40">
        <v>212</v>
      </c>
      <c r="D26" s="40">
        <v>64129</v>
      </c>
      <c r="E26" s="41" t="s">
        <v>139</v>
      </c>
      <c r="F26" s="42" t="s">
        <v>103</v>
      </c>
      <c r="G26" s="43" t="s">
        <v>3</v>
      </c>
      <c r="H26" s="44">
        <v>66000</v>
      </c>
      <c r="I26" s="161">
        <v>44279.416666666664</v>
      </c>
      <c r="J26" s="55">
        <v>44309</v>
      </c>
      <c r="K26" s="83">
        <v>44311</v>
      </c>
      <c r="L26" s="82">
        <f>Tabela11[[#This Row],[E.T.B.]]-Tabela11[[#This Row],[E.T.A.]]</f>
        <v>29.583333333335759</v>
      </c>
      <c r="M26" s="193"/>
      <c r="N26" s="23"/>
      <c r="O26" s="23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</row>
    <row r="27" spans="1:147" s="25" customFormat="1" ht="28.5" thickTop="1" thickBot="1" x14ac:dyDescent="0.55000000000000004">
      <c r="A27" s="72">
        <v>13</v>
      </c>
      <c r="B27" s="108" t="s">
        <v>179</v>
      </c>
      <c r="C27" s="48">
        <v>213</v>
      </c>
      <c r="D27" s="48">
        <v>64131</v>
      </c>
      <c r="E27" s="43" t="s">
        <v>191</v>
      </c>
      <c r="F27" s="42" t="s">
        <v>11</v>
      </c>
      <c r="G27" s="43" t="s">
        <v>3</v>
      </c>
      <c r="H27" s="49">
        <v>63000</v>
      </c>
      <c r="I27" s="161">
        <v>44276.75</v>
      </c>
      <c r="J27" s="55">
        <v>44310</v>
      </c>
      <c r="K27" s="83">
        <v>44312</v>
      </c>
      <c r="L27" s="82">
        <f>Tabela11[[#This Row],[E.T.B.]]-Tabela11[[#This Row],[E.T.A.]]</f>
        <v>33.25</v>
      </c>
      <c r="M27" s="193"/>
      <c r="N27" s="23"/>
      <c r="O27" s="23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</row>
    <row r="28" spans="1:147" s="25" customFormat="1" ht="28.5" thickTop="1" thickBot="1" x14ac:dyDescent="0.55000000000000004">
      <c r="A28" s="72">
        <v>14</v>
      </c>
      <c r="B28" s="105" t="s">
        <v>221</v>
      </c>
      <c r="C28" s="48">
        <v>212</v>
      </c>
      <c r="D28" s="48">
        <v>64209</v>
      </c>
      <c r="E28" s="43" t="s">
        <v>190</v>
      </c>
      <c r="F28" s="42" t="s">
        <v>11</v>
      </c>
      <c r="G28" s="43" t="s">
        <v>3</v>
      </c>
      <c r="H28" s="49">
        <v>62896</v>
      </c>
      <c r="I28" s="59">
        <v>44286.091666666667</v>
      </c>
      <c r="J28" s="55">
        <v>44311</v>
      </c>
      <c r="K28" s="83">
        <v>44313</v>
      </c>
      <c r="L28" s="82">
        <f>Tabela11[[#This Row],[E.T.B.]]-Tabela11[[#This Row],[E.T.A.]]</f>
        <v>24.908333333332848</v>
      </c>
      <c r="M28" s="193"/>
      <c r="N28" s="23"/>
      <c r="O28" s="23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</row>
    <row r="29" spans="1:147" s="25" customFormat="1" ht="28.5" thickTop="1" thickBot="1" x14ac:dyDescent="0.55000000000000004">
      <c r="A29" s="72">
        <v>15</v>
      </c>
      <c r="B29" s="105" t="s">
        <v>170</v>
      </c>
      <c r="C29" s="48">
        <v>213</v>
      </c>
      <c r="D29" s="48">
        <v>64087</v>
      </c>
      <c r="E29" s="43" t="s">
        <v>113</v>
      </c>
      <c r="F29" s="42" t="s">
        <v>11</v>
      </c>
      <c r="G29" s="43" t="s">
        <v>3</v>
      </c>
      <c r="H29" s="49">
        <v>60000</v>
      </c>
      <c r="I29" s="161">
        <v>44278.40625</v>
      </c>
      <c r="J29" s="55">
        <v>44312</v>
      </c>
      <c r="K29" s="83">
        <v>44313</v>
      </c>
      <c r="L29" s="82">
        <f>Tabela11[[#This Row],[E.T.B.]]-Tabela11[[#This Row],[E.T.A.]]</f>
        <v>33.59375</v>
      </c>
      <c r="M29" s="193"/>
      <c r="N29" s="194" t="s">
        <v>3</v>
      </c>
      <c r="O29" s="195"/>
      <c r="P29" s="33">
        <f ca="1">SUMIF(Tabela3[[PRODUTO]:[QUANTIDADE]],"SOJA",Tabela3[QUANTIDADE])</f>
        <v>320800</v>
      </c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</row>
    <row r="30" spans="1:147" s="25" customFormat="1" ht="28.5" thickTop="1" thickBot="1" x14ac:dyDescent="0.55000000000000004">
      <c r="A30" s="72">
        <v>16</v>
      </c>
      <c r="B30" s="91" t="s">
        <v>223</v>
      </c>
      <c r="C30" s="183">
        <v>212</v>
      </c>
      <c r="D30" s="183">
        <v>64210</v>
      </c>
      <c r="E30" s="62" t="s">
        <v>142</v>
      </c>
      <c r="F30" s="85" t="s">
        <v>11</v>
      </c>
      <c r="G30" s="62" t="s">
        <v>3</v>
      </c>
      <c r="H30" s="184">
        <v>63000</v>
      </c>
      <c r="I30" s="59">
        <v>44290.645833333336</v>
      </c>
      <c r="J30" s="55">
        <v>44313</v>
      </c>
      <c r="K30" s="182">
        <v>44315</v>
      </c>
      <c r="L30" s="82">
        <f>Tabela11[[#This Row],[E.T.B.]]-Tabela11[[#This Row],[E.T.A.]]</f>
        <v>22.354166666664241</v>
      </c>
      <c r="M30" s="193"/>
      <c r="N30" s="196" t="s">
        <v>4</v>
      </c>
      <c r="O30" s="197"/>
      <c r="P30" s="34">
        <f ca="1">SUMIF(Tabela3[[PRODUTO]:[QUANTIDADE]],"FARELO",Tabela3[QUANTIDADE])</f>
        <v>183000</v>
      </c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</row>
    <row r="31" spans="1:147" s="25" customFormat="1" ht="28.5" thickTop="1" thickBot="1" x14ac:dyDescent="0.55000000000000004">
      <c r="A31" s="72">
        <v>17</v>
      </c>
      <c r="B31" s="56" t="s">
        <v>193</v>
      </c>
      <c r="C31" s="57">
        <v>213</v>
      </c>
      <c r="D31" s="57">
        <v>64157</v>
      </c>
      <c r="E31" s="58" t="s">
        <v>177</v>
      </c>
      <c r="F31" s="64" t="s">
        <v>11</v>
      </c>
      <c r="G31" s="62" t="s">
        <v>3</v>
      </c>
      <c r="H31" s="60">
        <v>58000</v>
      </c>
      <c r="I31" s="161">
        <v>44286.03125</v>
      </c>
      <c r="J31" s="55">
        <v>44313</v>
      </c>
      <c r="K31" s="83">
        <v>44315</v>
      </c>
      <c r="L31" s="82">
        <f>Tabela11[[#This Row],[E.T.B.]]-Tabela11[[#This Row],[E.T.A.]]</f>
        <v>26.96875</v>
      </c>
      <c r="M31" s="193"/>
      <c r="N31" s="196" t="s">
        <v>5</v>
      </c>
      <c r="O31" s="197"/>
      <c r="P31" s="34">
        <f ca="1">SUMIF(Tabela3[[PRODUTO]:[QUANTIDADE]],"MILHO",Tabela3[QUANTIDADE])</f>
        <v>0</v>
      </c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</row>
    <row r="32" spans="1:147" s="25" customFormat="1" ht="28.5" thickTop="1" thickBot="1" x14ac:dyDescent="0.55000000000000004">
      <c r="A32" s="72">
        <v>18</v>
      </c>
      <c r="B32" s="111" t="s">
        <v>276</v>
      </c>
      <c r="C32" s="143">
        <v>212</v>
      </c>
      <c r="D32" s="143">
        <v>64287</v>
      </c>
      <c r="E32" s="43" t="s">
        <v>110</v>
      </c>
      <c r="F32" s="48" t="s">
        <v>11</v>
      </c>
      <c r="G32" s="43" t="s">
        <v>3</v>
      </c>
      <c r="H32" s="92">
        <v>64000</v>
      </c>
      <c r="I32" s="50">
        <v>44294.875</v>
      </c>
      <c r="J32" s="55">
        <v>44315</v>
      </c>
      <c r="K32" s="173">
        <v>44316</v>
      </c>
      <c r="L32" s="84">
        <f>Tabela11[[#This Row],[E.T.B.]]-Tabela11[[#This Row],[E.T.A.]]</f>
        <v>20.125</v>
      </c>
      <c r="M32" s="193"/>
      <c r="N32" s="217" t="s">
        <v>120</v>
      </c>
      <c r="O32" s="218"/>
      <c r="P32" s="35">
        <f ca="1">SUMIF(Tabela3[[PRODUTO]:[QUANTIDADE]],"OUTROS",Tabela3[QUANTIDADE])</f>
        <v>0</v>
      </c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</row>
    <row r="33" spans="1:147" s="25" customFormat="1" ht="27.75" thickTop="1" x14ac:dyDescent="0.25">
      <c r="A33" s="74"/>
      <c r="B33" s="222" t="s">
        <v>95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1"/>
      <c r="M33" s="193"/>
      <c r="N33" s="23"/>
      <c r="O33" s="23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</row>
    <row r="34" spans="1:147" ht="26.25" customHeight="1" thickBot="1" x14ac:dyDescent="0.3">
      <c r="A34" s="73" t="s">
        <v>48</v>
      </c>
      <c r="B34" s="38" t="s">
        <v>94</v>
      </c>
      <c r="C34" s="37" t="s">
        <v>0</v>
      </c>
      <c r="D34" s="37" t="s">
        <v>52</v>
      </c>
      <c r="E34" s="37" t="s">
        <v>1</v>
      </c>
      <c r="F34" s="37" t="s">
        <v>2</v>
      </c>
      <c r="G34" s="37" t="s">
        <v>15</v>
      </c>
      <c r="H34" s="37" t="s">
        <v>119</v>
      </c>
      <c r="I34" s="170" t="s">
        <v>7</v>
      </c>
      <c r="J34" s="37" t="s">
        <v>8</v>
      </c>
      <c r="K34" s="37" t="s">
        <v>49</v>
      </c>
      <c r="L34" s="68" t="s">
        <v>10</v>
      </c>
      <c r="M34" s="193"/>
    </row>
    <row r="35" spans="1:147" ht="27.75" thickBot="1" x14ac:dyDescent="0.55000000000000004">
      <c r="A35" s="72">
        <v>1</v>
      </c>
      <c r="B35" s="109" t="s">
        <v>222</v>
      </c>
      <c r="C35" s="85">
        <v>212</v>
      </c>
      <c r="D35" s="85">
        <v>64207</v>
      </c>
      <c r="E35" s="58" t="s">
        <v>139</v>
      </c>
      <c r="F35" s="64" t="s">
        <v>148</v>
      </c>
      <c r="G35" s="62" t="s">
        <v>4</v>
      </c>
      <c r="H35" s="86">
        <v>64000</v>
      </c>
      <c r="I35" s="161">
        <v>44287.987500000003</v>
      </c>
      <c r="J35" s="65"/>
      <c r="K35" s="106" t="str">
        <f ca="1">IF(Tabela3[[#This Row],[E.T.B.]]="X","CANCELADO",IF(Tabela3[[#This Row],[E.T.B.]]&gt;=1,"HABILITADO",IF(Tabela3[[#This Row],[E.T.A.]]=0,"",IF(Tabela3[[#This Row],[E.T.A.]]&lt;=$H$3,"AO LARGO",IF(Tabela3[[#This Row],[PROG.]]="-", "À ANUNCIAR","ANUNCIADO")))))</f>
        <v>AO LARGO</v>
      </c>
      <c r="L35" s="107">
        <f ca="1">IF(Tabela3[[#This Row],[E.T.B.]]&gt;1,Tabela3[[#This Row],[E.T.B.]]-Tabela3[[#This Row],[E.T.A.]],IF(Tabela3[[#This Row],[E.T.A.]]&lt;1,"-",IF(Tabela3[[#This Row],[E.T.B.]]=0,$H$3-Tabela3[[#This Row],[E.T.A.]])))</f>
        <v>12.411420370364795</v>
      </c>
      <c r="M35" s="193"/>
    </row>
    <row r="36" spans="1:147" ht="28.5" thickTop="1" thickBot="1" x14ac:dyDescent="0.55000000000000004">
      <c r="A36" s="72">
        <v>2</v>
      </c>
      <c r="B36" s="111" t="s">
        <v>213</v>
      </c>
      <c r="C36" s="40">
        <v>213</v>
      </c>
      <c r="D36" s="40">
        <v>64190</v>
      </c>
      <c r="E36" s="43" t="s">
        <v>142</v>
      </c>
      <c r="F36" s="42" t="s">
        <v>11</v>
      </c>
      <c r="G36" s="43" t="s">
        <v>3</v>
      </c>
      <c r="H36" s="44">
        <v>60000</v>
      </c>
      <c r="I36" s="50">
        <v>44295.416666666664</v>
      </c>
      <c r="J36" s="46"/>
      <c r="K36" s="47" t="str">
        <f ca="1">IF(Tabela3[[#This Row],[E.T.B.]]="X","CANCELADO",IF(Tabela3[[#This Row],[E.T.B.]]&gt;=1,"HABILITADO",IF(Tabela3[[#This Row],[E.T.A.]]=0,"",IF(Tabela3[[#This Row],[E.T.A.]]&lt;=$H$3,"AO LARGO",IF(Tabela3[[#This Row],[PROG.]]="-", "À ANUNCIAR","ANUNCIADO")))))</f>
        <v>AO LARGO</v>
      </c>
      <c r="L36" s="107">
        <f ca="1">IF(Tabela3[[#This Row],[E.T.B.]]&gt;1,Tabela3[[#This Row],[E.T.B.]]-Tabela3[[#This Row],[E.T.A.]],IF(Tabela3[[#This Row],[E.T.A.]]&lt;1,"-",IF(Tabela3[[#This Row],[E.T.B.]]=0,$H$3-Tabela3[[#This Row],[E.T.A.]])))</f>
        <v>4.9822537037034635</v>
      </c>
      <c r="M36" s="193"/>
    </row>
    <row r="37" spans="1:147" ht="28.5" thickTop="1" thickBot="1" x14ac:dyDescent="0.55000000000000004">
      <c r="A37" s="72">
        <v>3</v>
      </c>
      <c r="B37" s="56" t="s">
        <v>226</v>
      </c>
      <c r="C37" s="57">
        <v>213</v>
      </c>
      <c r="D37" s="57">
        <v>64226</v>
      </c>
      <c r="E37" s="58" t="s">
        <v>110</v>
      </c>
      <c r="F37" s="64" t="s">
        <v>11</v>
      </c>
      <c r="G37" s="62" t="s">
        <v>3</v>
      </c>
      <c r="H37" s="60">
        <v>66000</v>
      </c>
      <c r="I37" s="50">
        <v>44295.604166666664</v>
      </c>
      <c r="J37" s="46"/>
      <c r="K37" s="47" t="str">
        <f ca="1">IF(Tabela3[[#This Row],[E.T.B.]]="X","CANCELADO",IF(Tabela3[[#This Row],[E.T.B.]]&gt;=1,"HABILITADO",IF(Tabela3[[#This Row],[E.T.A.]]=0,"",IF(Tabela3[[#This Row],[E.T.A.]]&lt;=$H$3,"AO LARGO",IF(Tabela3[[#This Row],[PROG.]]="-", "À ANUNCIAR","ANUNCIADO")))))</f>
        <v>AO LARGO</v>
      </c>
      <c r="L37" s="107">
        <f ca="1">IF(Tabela3[[#This Row],[E.T.B.]]&gt;1,Tabela3[[#This Row],[E.T.B.]]-Tabela3[[#This Row],[E.T.A.]],IF(Tabela3[[#This Row],[E.T.A.]]&lt;1,"-",IF(Tabela3[[#This Row],[E.T.B.]]=0,$H$3-Tabela3[[#This Row],[E.T.A.]])))</f>
        <v>4.7947537037034635</v>
      </c>
      <c r="M37" s="193"/>
    </row>
    <row r="38" spans="1:147" ht="28.5" thickTop="1" thickBot="1" x14ac:dyDescent="0.55000000000000004">
      <c r="A38" s="72">
        <v>4</v>
      </c>
      <c r="B38" s="105" t="s">
        <v>280</v>
      </c>
      <c r="C38" s="48">
        <v>213</v>
      </c>
      <c r="D38" s="48">
        <v>64302</v>
      </c>
      <c r="E38" s="43" t="s">
        <v>110</v>
      </c>
      <c r="F38" s="42" t="s">
        <v>11</v>
      </c>
      <c r="G38" s="43" t="s">
        <v>3</v>
      </c>
      <c r="H38" s="49">
        <v>65300</v>
      </c>
      <c r="I38" s="50">
        <v>44296.166666666664</v>
      </c>
      <c r="J38" s="46"/>
      <c r="K38" s="47" t="str">
        <f ca="1">IF(Tabela3[[#This Row],[E.T.B.]]="X","CANCELADO",IF(Tabela3[[#This Row],[E.T.B.]]&gt;=1,"HABILITADO",IF(Tabela3[[#This Row],[E.T.A.]]=0,"",IF(Tabela3[[#This Row],[E.T.A.]]&lt;=$H$3,"AO LARGO",IF(Tabela3[[#This Row],[PROG.]]="-", "À ANUNCIAR","ANUNCIADO")))))</f>
        <v>AO LARGO</v>
      </c>
      <c r="L38" s="107">
        <f ca="1">IF(Tabela3[[#This Row],[E.T.B.]]&gt;1,Tabela3[[#This Row],[E.T.B.]]-Tabela3[[#This Row],[E.T.A.]],IF(Tabela3[[#This Row],[E.T.A.]]&lt;1,"-",IF(Tabela3[[#This Row],[E.T.B.]]=0,$H$3-Tabela3[[#This Row],[E.T.A.]])))</f>
        <v>4.2322537037034635</v>
      </c>
      <c r="M38" s="193"/>
    </row>
    <row r="39" spans="1:147" ht="28.5" thickTop="1" thickBot="1" x14ac:dyDescent="0.55000000000000004">
      <c r="A39" s="72">
        <v>5</v>
      </c>
      <c r="B39" s="150" t="s">
        <v>225</v>
      </c>
      <c r="C39" s="40">
        <v>214</v>
      </c>
      <c r="D39" s="40">
        <v>64216</v>
      </c>
      <c r="E39" s="41" t="s">
        <v>145</v>
      </c>
      <c r="F39" s="42" t="s">
        <v>57</v>
      </c>
      <c r="G39" s="43" t="s">
        <v>4</v>
      </c>
      <c r="H39" s="44">
        <v>57000</v>
      </c>
      <c r="I39" s="50">
        <v>44296.666666666664</v>
      </c>
      <c r="J39" s="46"/>
      <c r="K39" s="47" t="str">
        <f ca="1">IF(Tabela3[[#This Row],[E.T.B.]]="X","CANCELADO",IF(Tabela3[[#This Row],[E.T.B.]]&gt;=1,"HABILITADO",IF(Tabela3[[#This Row],[E.T.A.]]=0,"",IF(Tabela3[[#This Row],[E.T.A.]]&lt;=$H$3,"AO LARGO",IF(Tabela3[[#This Row],[PROG.]]="-", "À ANUNCIAR","ANUNCIADO")))))</f>
        <v>AO LARGO</v>
      </c>
      <c r="L39" s="107">
        <f ca="1">IF(Tabela3[[#This Row],[E.T.B.]]&gt;1,Tabela3[[#This Row],[E.T.B.]]-Tabela3[[#This Row],[E.T.A.]],IF(Tabela3[[#This Row],[E.T.A.]]&lt;1,"-",IF(Tabela3[[#This Row],[E.T.B.]]=0,$H$3-Tabela3[[#This Row],[E.T.A.]])))</f>
        <v>3.7322537037034635</v>
      </c>
      <c r="M39" s="193"/>
    </row>
    <row r="40" spans="1:147" ht="28.5" thickTop="1" thickBot="1" x14ac:dyDescent="0.55000000000000004">
      <c r="A40" s="72">
        <v>6</v>
      </c>
      <c r="B40" s="108" t="s">
        <v>273</v>
      </c>
      <c r="C40" s="48">
        <v>212</v>
      </c>
      <c r="D40" s="48">
        <v>64282</v>
      </c>
      <c r="E40" s="41" t="s">
        <v>275</v>
      </c>
      <c r="F40" s="42" t="s">
        <v>103</v>
      </c>
      <c r="G40" s="43" t="s">
        <v>4</v>
      </c>
      <c r="H40" s="49">
        <v>62000</v>
      </c>
      <c r="I40" s="50">
        <v>44296.993055555555</v>
      </c>
      <c r="J40" s="46"/>
      <c r="K40" s="47" t="str">
        <f ca="1">IF(Tabela3[[#This Row],[E.T.B.]]="X","CANCELADO",IF(Tabela3[[#This Row],[E.T.B.]]&gt;=1,"HABILITADO",IF(Tabela3[[#This Row],[E.T.A.]]=0,"",IF(Tabela3[[#This Row],[E.T.A.]]&lt;=$H$3,"AO LARGO",IF(Tabela3[[#This Row],[PROG.]]="-", "À ANUNCIAR","ANUNCIADO")))))</f>
        <v>AO LARGO</v>
      </c>
      <c r="L40" s="107">
        <f ca="1">IF(Tabela3[[#This Row],[E.T.B.]]&gt;1,Tabela3[[#This Row],[E.T.B.]]-Tabela3[[#This Row],[E.T.A.]],IF(Tabela3[[#This Row],[E.T.A.]]&lt;1,"-",IF(Tabela3[[#This Row],[E.T.B.]]=0,$H$3-Tabela3[[#This Row],[E.T.A.]])))</f>
        <v>3.4058648148129578</v>
      </c>
      <c r="M40" s="193"/>
    </row>
    <row r="41" spans="1:147" ht="28.5" thickTop="1" thickBot="1" x14ac:dyDescent="0.55000000000000004">
      <c r="A41" s="72">
        <v>7</v>
      </c>
      <c r="B41" s="105" t="s">
        <v>300</v>
      </c>
      <c r="C41" s="48">
        <v>213</v>
      </c>
      <c r="D41" s="48">
        <v>64356</v>
      </c>
      <c r="E41" s="43" t="s">
        <v>93</v>
      </c>
      <c r="F41" s="42" t="s">
        <v>11</v>
      </c>
      <c r="G41" s="43" t="s">
        <v>3</v>
      </c>
      <c r="H41" s="49">
        <v>66000</v>
      </c>
      <c r="I41" s="161">
        <v>44298.033333333333</v>
      </c>
      <c r="J41" s="46"/>
      <c r="K41" s="47" t="str">
        <f ca="1">IF(Tabela3[[#This Row],[E.T.B.]]="X","CANCELADO",IF(Tabela3[[#This Row],[E.T.B.]]&gt;=1,"HABILITADO",IF(Tabela3[[#This Row],[E.T.A.]]=0,"",IF(Tabela3[[#This Row],[E.T.A.]]&lt;=$H$3,"AO LARGO",IF(Tabela3[[#This Row],[PROG.]]="-", "À ANUNCIAR","ANUNCIADO")))))</f>
        <v>AO LARGO</v>
      </c>
      <c r="L41" s="107">
        <f ca="1">IF(Tabela3[[#This Row],[E.T.B.]]&gt;1,Tabela3[[#This Row],[E.T.B.]]-Tabela3[[#This Row],[E.T.A.]],IF(Tabela3[[#This Row],[E.T.A.]]&lt;1,"-",IF(Tabela3[[#This Row],[E.T.B.]]=0,$H$3-Tabela3[[#This Row],[E.T.A.]])))</f>
        <v>2.3655870370348566</v>
      </c>
      <c r="M41" s="193"/>
    </row>
    <row r="42" spans="1:147" ht="28.5" thickTop="1" thickBot="1" x14ac:dyDescent="0.55000000000000004">
      <c r="A42" s="72">
        <v>8</v>
      </c>
      <c r="B42" s="108" t="s">
        <v>211</v>
      </c>
      <c r="C42" s="48">
        <v>212</v>
      </c>
      <c r="D42" s="48">
        <v>64183</v>
      </c>
      <c r="E42" s="43" t="s">
        <v>177</v>
      </c>
      <c r="F42" s="42" t="s">
        <v>11</v>
      </c>
      <c r="G42" s="43" t="s">
        <v>3</v>
      </c>
      <c r="H42" s="49">
        <v>63500</v>
      </c>
      <c r="I42" s="50">
        <v>44298.791666666664</v>
      </c>
      <c r="J42" s="46"/>
      <c r="K42" s="47" t="str">
        <f ca="1">IF(Tabela3[[#This Row],[E.T.B.]]="X","CANCELADO",IF(Tabela3[[#This Row],[E.T.B.]]&gt;=1,"HABILITADO",IF(Tabela3[[#This Row],[E.T.A.]]=0,"",IF(Tabela3[[#This Row],[E.T.A.]]&lt;=$H$3,"AO LARGO",IF(Tabela3[[#This Row],[PROG.]]="-", "À ANUNCIAR","ANUNCIADO")))))</f>
        <v>AO LARGO</v>
      </c>
      <c r="L42" s="107">
        <f ca="1">IF(Tabela3[[#This Row],[E.T.B.]]&gt;1,Tabela3[[#This Row],[E.T.B.]]-Tabela3[[#This Row],[E.T.A.]],IF(Tabela3[[#This Row],[E.T.A.]]&lt;1,"-",IF(Tabela3[[#This Row],[E.T.B.]]=0,$H$3-Tabela3[[#This Row],[E.T.A.]])))</f>
        <v>1.6072537037034635</v>
      </c>
      <c r="M42" s="193"/>
    </row>
    <row r="43" spans="1:147" ht="28.5" customHeight="1" thickTop="1" thickBot="1" x14ac:dyDescent="0.55000000000000004">
      <c r="A43" s="72">
        <v>9</v>
      </c>
      <c r="B43" s="56"/>
      <c r="C43" s="57"/>
      <c r="D43" s="57"/>
      <c r="E43" s="58"/>
      <c r="F43" s="64"/>
      <c r="G43" s="62"/>
      <c r="H43" s="60"/>
      <c r="I43" s="59"/>
      <c r="J43" s="46"/>
      <c r="K43" s="47" t="str">
        <f>IF(Tabela3[[#This Row],[E.T.B.]]="X","CANCELADO",IF(Tabela3[[#This Row],[E.T.B.]]&gt;=1,"HABILITADO",IF(Tabela3[[#This Row],[E.T.A.]]=0,"",IF(Tabela3[[#This Row],[E.T.A.]]&lt;=$H$3,"AO LARGO",IF(Tabela3[[#This Row],[PROG.]]="-", "À ANUNCIAR","ANUNCIADO")))))</f>
        <v/>
      </c>
      <c r="L43" s="107" t="str">
        <f>IF(Tabela3[[#This Row],[E.T.B.]]&gt;1,Tabela3[[#This Row],[E.T.B.]]-Tabela3[[#This Row],[E.T.A.]],IF(Tabela3[[#This Row],[E.T.A.]]&lt;1,"-",IF(Tabela3[[#This Row],[E.T.B.]]=0,$H$3-Tabela3[[#This Row],[E.T.A.]])))</f>
        <v>-</v>
      </c>
      <c r="M43" s="193"/>
    </row>
    <row r="44" spans="1:147" ht="28.5" thickTop="1" thickBot="1" x14ac:dyDescent="0.55000000000000004">
      <c r="A44" s="72">
        <v>10</v>
      </c>
      <c r="B44" s="105"/>
      <c r="C44" s="40"/>
      <c r="D44" s="40"/>
      <c r="E44" s="41"/>
      <c r="F44" s="42"/>
      <c r="G44" s="43"/>
      <c r="H44" s="44"/>
      <c r="I44" s="59"/>
      <c r="J44" s="46"/>
      <c r="K44" s="47" t="str">
        <f>IF(Tabela3[[#This Row],[E.T.B.]]="X","CANCELADO",IF(Tabela3[[#This Row],[E.T.B.]]&gt;=1,"HABILITADO",IF(Tabela3[[#This Row],[E.T.A.]]=0,"",IF(Tabela3[[#This Row],[E.T.A.]]&lt;=$H$3,"AO LARGO",IF(Tabela3[[#This Row],[PROG.]]="-", "À ANUNCIAR","ANUNCIADO")))))</f>
        <v/>
      </c>
      <c r="L44" s="107" t="str">
        <f>IF(Tabela3[[#This Row],[E.T.B.]]&gt;1,Tabela3[[#This Row],[E.T.B.]]-Tabela3[[#This Row],[E.T.A.]],IF(Tabela3[[#This Row],[E.T.A.]]&lt;1,"-",IF(Tabela3[[#This Row],[E.T.B.]]=0,$H$3-Tabela3[[#This Row],[E.T.A.]])))</f>
        <v>-</v>
      </c>
      <c r="M44" s="193"/>
    </row>
    <row r="45" spans="1:147" ht="27" customHeight="1" thickTop="1" thickBot="1" x14ac:dyDescent="0.55000000000000004">
      <c r="A45" s="72">
        <v>11</v>
      </c>
      <c r="B45" s="105"/>
      <c r="C45" s="40"/>
      <c r="D45" s="40"/>
      <c r="E45" s="40"/>
      <c r="F45" s="40"/>
      <c r="G45" s="40"/>
      <c r="H45" s="49"/>
      <c r="I45" s="50"/>
      <c r="J45" s="46"/>
      <c r="K45" s="47" t="str">
        <f>IF(Tabela3[[#This Row],[E.T.B.]]="X","CANCELADO",IF(Tabela3[[#This Row],[E.T.B.]]&gt;=1,"HABILITADO",IF(Tabela3[[#This Row],[E.T.A.]]=0,"",IF(Tabela3[[#This Row],[E.T.A.]]&lt;=$H$3,"AO LARGO",IF(Tabela3[[#This Row],[PROG.]]="-", "À ANUNCIAR","ANUNCIADO")))))</f>
        <v/>
      </c>
      <c r="L45" s="107" t="str">
        <f>IF(Tabela3[[#This Row],[E.T.B.]]&gt;1,Tabela3[[#This Row],[E.T.B.]]-Tabela3[[#This Row],[E.T.A.]],IF(Tabela3[[#This Row],[E.T.A.]]&lt;1,"-",IF(Tabela3[[#This Row],[E.T.B.]]=0,$H$3-Tabela3[[#This Row],[E.T.A.]])))</f>
        <v>-</v>
      </c>
      <c r="M45" s="193"/>
    </row>
    <row r="46" spans="1:147" ht="27" customHeight="1" thickTop="1" thickBot="1" x14ac:dyDescent="0.55000000000000004">
      <c r="A46" s="72">
        <v>12</v>
      </c>
      <c r="B46" s="172"/>
      <c r="C46" s="57"/>
      <c r="D46" s="57"/>
      <c r="E46" s="58"/>
      <c r="F46" s="64"/>
      <c r="G46" s="62"/>
      <c r="H46" s="60"/>
      <c r="I46" s="63"/>
      <c r="J46" s="46"/>
      <c r="K46" s="47" t="str">
        <f>IF(Tabela3[[#This Row],[E.T.B.]]="X","CANCELADO",IF(Tabela3[[#This Row],[E.T.B.]]&gt;=1,"HABILITADO",IF(Tabela3[[#This Row],[E.T.A.]]=0,"",IF(Tabela3[[#This Row],[E.T.A.]]&lt;=$H$3,"AO LARGO",IF(Tabela3[[#This Row],[PROG.]]="-", "À ANUNCIAR","ANUNCIADO")))))</f>
        <v/>
      </c>
      <c r="L46" s="107" t="str">
        <f>IF(Tabela3[[#This Row],[E.T.B.]]&gt;1,Tabela3[[#This Row],[E.T.B.]]-Tabela3[[#This Row],[E.T.A.]],IF(Tabela3[[#This Row],[E.T.A.]]&lt;1,"-",IF(Tabela3[[#This Row],[E.T.B.]]=0,$H$3-Tabela3[[#This Row],[E.T.A.]])))</f>
        <v>-</v>
      </c>
      <c r="M46" s="193"/>
    </row>
    <row r="47" spans="1:147" ht="27" customHeight="1" thickTop="1" thickBot="1" x14ac:dyDescent="0.55000000000000004">
      <c r="A47" s="72">
        <v>13</v>
      </c>
      <c r="B47" s="111"/>
      <c r="C47" s="143"/>
      <c r="D47" s="143"/>
      <c r="E47" s="43"/>
      <c r="F47" s="48"/>
      <c r="G47" s="43"/>
      <c r="H47" s="92"/>
      <c r="I47" s="45"/>
      <c r="J47" s="46"/>
      <c r="K47" s="47" t="str">
        <f>IF(Tabela3[[#This Row],[E.T.B.]]="X","CANCELADO",IF(Tabela3[[#This Row],[E.T.B.]]&gt;=1,"HABILITADO",IF(Tabela3[[#This Row],[E.T.A.]]=0,"",IF(Tabela3[[#This Row],[E.T.A.]]&lt;=$H$3,"AO LARGO",IF(Tabela3[[#This Row],[PROG.]]="-", "À ANUNCIAR","ANUNCIADO")))))</f>
        <v/>
      </c>
      <c r="L47" s="107" t="str">
        <f>IF(Tabela3[[#This Row],[E.T.B.]]&gt;1,Tabela3[[#This Row],[E.T.B.]]-Tabela3[[#This Row],[E.T.A.]],IF(Tabela3[[#This Row],[E.T.A.]]&lt;1,"-",IF(Tabela3[[#This Row],[E.T.B.]]=0,$H$3-Tabela3[[#This Row],[E.T.A.]])))</f>
        <v>-</v>
      </c>
      <c r="M47" s="193"/>
    </row>
    <row r="48" spans="1:147" ht="27" customHeight="1" thickTop="1" thickBot="1" x14ac:dyDescent="0.55000000000000004">
      <c r="A48" s="72">
        <v>14</v>
      </c>
      <c r="B48" s="105"/>
      <c r="C48" s="40"/>
      <c r="D48" s="40"/>
      <c r="E48" s="41"/>
      <c r="F48" s="42"/>
      <c r="G48" s="43"/>
      <c r="H48" s="44"/>
      <c r="I48" s="63"/>
      <c r="J48" s="46"/>
      <c r="K48" s="47" t="str">
        <f>IF(Tabela3[[#This Row],[E.T.B.]]="X","CANCELADO",IF(Tabela3[[#This Row],[E.T.B.]]&gt;=1,"HABILITADO",IF(Tabela3[[#This Row],[E.T.A.]]=0,"",IF(Tabela3[[#This Row],[E.T.A.]]&lt;=$H$3,"AO LARGO",IF(Tabela3[[#This Row],[PROG.]]="-", "À ANUNCIAR","ANUNCIADO")))))</f>
        <v/>
      </c>
      <c r="L48" s="107" t="str">
        <f>IF(Tabela3[[#This Row],[E.T.B.]]&gt;1,Tabela3[[#This Row],[E.T.B.]]-Tabela3[[#This Row],[E.T.A.]],IF(Tabela3[[#This Row],[E.T.A.]]&lt;1,"-",IF(Tabela3[[#This Row],[E.T.B.]]=0,$H$3-Tabela3[[#This Row],[E.T.A.]])))</f>
        <v>-</v>
      </c>
      <c r="M48" s="193"/>
      <c r="N48" s="196" t="s">
        <v>129</v>
      </c>
      <c r="O48" s="197"/>
      <c r="P48" s="34">
        <f ca="1">SUMIF(Tabela13[[PRODUTO]:[QUANTIDADE]],"SOJA",Tabela13[QUANTIDADE])</f>
        <v>391900</v>
      </c>
    </row>
    <row r="49" spans="1:16" ht="27" customHeight="1" thickTop="1" thickBot="1" x14ac:dyDescent="0.55000000000000004">
      <c r="A49" s="72">
        <v>15</v>
      </c>
      <c r="B49" s="150"/>
      <c r="C49" s="40"/>
      <c r="D49" s="40"/>
      <c r="E49" s="41"/>
      <c r="F49" s="42"/>
      <c r="G49" s="43"/>
      <c r="H49" s="44"/>
      <c r="I49" s="45"/>
      <c r="J49" s="66"/>
      <c r="K49" s="67" t="str">
        <f>IF(Tabela3[[#This Row],[E.T.B.]]="X","CANCELADO",IF(Tabela3[[#This Row],[E.T.B.]]&gt;=1,"HABILITADO",IF(Tabela3[[#This Row],[E.T.A.]]=0,"",IF(Tabela3[[#This Row],[E.T.A.]]&lt;=$H$3,"AO LARGO",IF(Tabela3[[#This Row],[PROG.]]="-", "À ANUNCIAR","ANUNCIADO")))))</f>
        <v/>
      </c>
      <c r="L49" s="107" t="str">
        <f>IF(Tabela3[[#This Row],[E.T.B.]]&gt;1,Tabela3[[#This Row],[E.T.B.]]-Tabela3[[#This Row],[E.T.A.]],IF(Tabela3[[#This Row],[E.T.A.]]&lt;1,"-",IF(Tabela3[[#This Row],[E.T.B.]]=0,$H$3-Tabela3[[#This Row],[E.T.A.]])))</f>
        <v>-</v>
      </c>
      <c r="M49" s="193"/>
      <c r="N49" s="128"/>
      <c r="O49" s="129"/>
      <c r="P49" s="34"/>
    </row>
    <row r="50" spans="1:16" ht="25.5" customHeight="1" thickTop="1" thickBot="1" x14ac:dyDescent="0.55000000000000004">
      <c r="A50" s="72">
        <v>16</v>
      </c>
      <c r="B50" s="105"/>
      <c r="C50" s="40"/>
      <c r="D50" s="40"/>
      <c r="E50" s="41"/>
      <c r="F50" s="42"/>
      <c r="G50" s="43"/>
      <c r="H50" s="44"/>
      <c r="I50" s="45"/>
      <c r="J50" s="66"/>
      <c r="K50" s="67" t="str">
        <f>IF(Tabela3[[#This Row],[E.T.B.]]="X","CANCELADO",IF(Tabela3[[#This Row],[E.T.B.]]&gt;=1,"HABILITADO",IF(Tabela3[[#This Row],[E.T.A.]]=0,"",IF(Tabela3[[#This Row],[E.T.A.]]&lt;=$H$3,"AO LARGO",IF(Tabela3[[#This Row],[PROG.]]="-", "À ANUNCIAR","ANUNCIADO")))))</f>
        <v/>
      </c>
      <c r="L50" s="125" t="str">
        <f>IF(Tabela3[[#This Row],[E.T.B.]]&gt;1,Tabela3[[#This Row],[E.T.B.]]-Tabela3[[#This Row],[E.T.A.]],IF(Tabela3[[#This Row],[E.T.A.]]&lt;1,"-",IF(Tabela3[[#This Row],[E.T.B.]]=0,$H$3-Tabela3[[#This Row],[E.T.A.]])))</f>
        <v>-</v>
      </c>
      <c r="M50" s="193"/>
      <c r="N50" s="196" t="s">
        <v>4</v>
      </c>
      <c r="O50" s="197"/>
      <c r="P50" s="34">
        <f ca="1">SUMIF(Tabela13[[PRODUTO]:[QUANTIDADE]],"FARELO",Tabela13[QUANTIDADE])</f>
        <v>63200</v>
      </c>
    </row>
    <row r="51" spans="1:16" ht="28.5" thickTop="1" thickBot="1" x14ac:dyDescent="0.55000000000000004">
      <c r="A51" s="72">
        <v>17</v>
      </c>
      <c r="B51" s="91"/>
      <c r="C51" s="174"/>
      <c r="D51" s="174"/>
      <c r="E51" s="158"/>
      <c r="F51" s="175"/>
      <c r="G51" s="158"/>
      <c r="H51" s="176"/>
      <c r="I51" s="159"/>
      <c r="J51" s="66"/>
      <c r="K51" s="67" t="str">
        <f>IF(Tabela3[[#This Row],[E.T.B.]]="X","CANCELADO",IF(Tabela3[[#This Row],[E.T.B.]]&gt;=1,"HABILITADO",IF(Tabela3[[#This Row],[E.T.A.]]=0,"",IF(Tabela3[[#This Row],[E.T.A.]]&lt;=$H$3,"AO LARGO",IF(Tabela3[[#This Row],[PROG.]]="-", "À ANUNCIAR","ANUNCIADO")))))</f>
        <v/>
      </c>
      <c r="L51" s="125" t="str">
        <f>IF(Tabela3[[#This Row],[E.T.B.]]&gt;1,Tabela3[[#This Row],[E.T.B.]]-Tabela3[[#This Row],[E.T.A.]],IF(Tabela3[[#This Row],[E.T.A.]]&lt;1,"-",IF(Tabela3[[#This Row],[E.T.B.]]=0,$H$3-Tabela3[[#This Row],[E.T.A.]])))</f>
        <v>-</v>
      </c>
      <c r="M51" s="193"/>
      <c r="N51" s="196" t="s">
        <v>5</v>
      </c>
      <c r="O51" s="197"/>
      <c r="P51" s="34">
        <f ca="1">SUMIF(Tabela13[[PRODUTO]:[QUANTIDADE]],"MILHO",Tabela13[QUANTIDADE])</f>
        <v>0</v>
      </c>
    </row>
    <row r="52" spans="1:16" ht="25.5" customHeight="1" thickTop="1" thickBot="1" x14ac:dyDescent="0.55000000000000004">
      <c r="A52" s="72">
        <v>18</v>
      </c>
      <c r="B52" s="108"/>
      <c r="C52" s="48"/>
      <c r="D52" s="48"/>
      <c r="E52" s="41"/>
      <c r="F52" s="42"/>
      <c r="G52" s="43"/>
      <c r="H52" s="49"/>
      <c r="I52" s="45"/>
      <c r="J52" s="66"/>
      <c r="K52" s="67" t="str">
        <f>IF(Tabela3[[#This Row],[E.T.B.]]="X","CANCELADO",IF(Tabela3[[#This Row],[E.T.B.]]&gt;=1,"HABILITADO",IF(Tabela3[[#This Row],[E.T.A.]]=0,"",IF(Tabela3[[#This Row],[E.T.A.]]&lt;=$H$3,"AO LARGO",IF(Tabela3[[#This Row],[PROG.]]="-", "À ANUNCIAR","ANUNCIADO")))))</f>
        <v/>
      </c>
      <c r="L52" s="125" t="str">
        <f>IF(Tabela3[[#This Row],[E.T.B.]]&gt;1,Tabela3[[#This Row],[E.T.B.]]-Tabela3[[#This Row],[E.T.A.]],IF(Tabela3[[#This Row],[E.T.A.]]&lt;1,"-",IF(Tabela3[[#This Row],[E.T.B.]]=0,$H$3-Tabela3[[#This Row],[E.T.A.]])))</f>
        <v>-</v>
      </c>
      <c r="M52" s="193"/>
      <c r="N52" s="217" t="s">
        <v>120</v>
      </c>
      <c r="O52" s="218"/>
      <c r="P52" s="35">
        <f ca="1">SUMIF(Tabela13[[PRODUTO]:[QUANTIDADE]],"OUTROS",Tabela13[QUANTIDADE])</f>
        <v>0</v>
      </c>
    </row>
    <row r="53" spans="1:16" ht="28.5" thickTop="1" thickBot="1" x14ac:dyDescent="0.55000000000000004">
      <c r="A53" s="72">
        <v>19</v>
      </c>
      <c r="B53" s="105"/>
      <c r="C53" s="48"/>
      <c r="D53" s="48"/>
      <c r="E53" s="43"/>
      <c r="F53" s="42"/>
      <c r="G53" s="43"/>
      <c r="H53" s="49"/>
      <c r="I53" s="50"/>
      <c r="J53" s="66"/>
      <c r="K53" s="67" t="str">
        <f>IF(Tabela3[[#This Row],[E.T.B.]]="X","CANCELADO",IF(Tabela3[[#This Row],[E.T.B.]]&gt;=1,"HABILITADO",IF(Tabela3[[#This Row],[E.T.A.]]=0,"",IF(Tabela3[[#This Row],[E.T.A.]]&lt;=$H$3,"AO LARGO",IF(Tabela3[[#This Row],[PROG.]]="-", "À ANUNCIAR","ANUNCIADO")))))</f>
        <v/>
      </c>
      <c r="L53" s="125" t="str">
        <f>IF(Tabela3[[#This Row],[E.T.B.]]&gt;1,Tabela3[[#This Row],[E.T.B.]]-Tabela3[[#This Row],[E.T.A.]],IF(Tabela3[[#This Row],[E.T.A.]]&lt;1,"-",IF(Tabela3[[#This Row],[E.T.B.]]=0,$H$3-Tabela3[[#This Row],[E.T.A.]])))</f>
        <v>-</v>
      </c>
      <c r="M53" s="193"/>
    </row>
    <row r="54" spans="1:16" ht="28.5" thickTop="1" thickBot="1" x14ac:dyDescent="0.55000000000000004">
      <c r="A54" s="72">
        <v>20</v>
      </c>
      <c r="B54" s="150"/>
      <c r="C54" s="40"/>
      <c r="D54" s="40"/>
      <c r="E54" s="41"/>
      <c r="F54" s="42"/>
      <c r="G54" s="43"/>
      <c r="H54" s="44"/>
      <c r="I54" s="45"/>
      <c r="J54" s="66"/>
      <c r="K54" s="67" t="str">
        <f>IF(Tabela3[[#This Row],[E.T.B.]]="X","CANCELADO",IF(Tabela3[[#This Row],[E.T.B.]]&gt;=1,"HABILITADO",IF(Tabela3[[#This Row],[E.T.A.]]=0,"",IF(Tabela3[[#This Row],[E.T.A.]]&lt;=$H$3,"AO LARGO",IF(Tabela3[[#This Row],[PROG.]]="-", "À ANUNCIAR","ANUNCIADO")))))</f>
        <v/>
      </c>
      <c r="L54" s="125" t="str">
        <f>IF(Tabela3[[#This Row],[E.T.B.]]&gt;1,Tabela3[[#This Row],[E.T.B.]]-Tabela3[[#This Row],[E.T.A.]],IF(Tabela3[[#This Row],[E.T.A.]]&lt;1,"-",IF(Tabela3[[#This Row],[E.T.B.]]=0,$H$3-Tabela3[[#This Row],[E.T.A.]])))</f>
        <v>-</v>
      </c>
      <c r="M54" s="193"/>
    </row>
    <row r="55" spans="1:16" ht="27.75" thickTop="1" x14ac:dyDescent="0.25">
      <c r="A55" s="75"/>
      <c r="B55" s="222" t="s">
        <v>96</v>
      </c>
      <c r="C55" s="220"/>
      <c r="D55" s="220"/>
      <c r="E55" s="220"/>
      <c r="F55" s="220"/>
      <c r="G55" s="220"/>
      <c r="H55" s="220"/>
      <c r="I55" s="220"/>
      <c r="J55" s="220"/>
      <c r="K55" s="220"/>
      <c r="L55" s="221"/>
      <c r="M55" s="193"/>
    </row>
    <row r="56" spans="1:16" ht="27.75" thickBot="1" x14ac:dyDescent="0.3">
      <c r="A56" s="76" t="s">
        <v>48</v>
      </c>
      <c r="B56" s="38" t="s">
        <v>47</v>
      </c>
      <c r="C56" s="37" t="s">
        <v>0</v>
      </c>
      <c r="D56" s="37" t="s">
        <v>52</v>
      </c>
      <c r="E56" s="37" t="s">
        <v>1</v>
      </c>
      <c r="F56" s="37" t="s">
        <v>2</v>
      </c>
      <c r="G56" s="37" t="s">
        <v>15</v>
      </c>
      <c r="H56" s="37" t="s">
        <v>119</v>
      </c>
      <c r="I56" s="37" t="s">
        <v>7</v>
      </c>
      <c r="J56" s="37" t="s">
        <v>8</v>
      </c>
      <c r="K56" s="37" t="s">
        <v>49</v>
      </c>
      <c r="L56" s="68" t="s">
        <v>10</v>
      </c>
      <c r="M56" s="193"/>
    </row>
    <row r="57" spans="1:16" ht="28.5" thickTop="1" thickBot="1" x14ac:dyDescent="0.55000000000000004">
      <c r="A57" s="72">
        <v>1</v>
      </c>
      <c r="B57" s="105" t="s">
        <v>277</v>
      </c>
      <c r="C57" s="48">
        <v>212</v>
      </c>
      <c r="D57" s="48">
        <v>64289</v>
      </c>
      <c r="E57" s="43" t="s">
        <v>177</v>
      </c>
      <c r="F57" s="42" t="s">
        <v>11</v>
      </c>
      <c r="G57" s="43" t="s">
        <v>3</v>
      </c>
      <c r="H57" s="49">
        <v>60900</v>
      </c>
      <c r="I57" s="50">
        <v>44301.791666666664</v>
      </c>
      <c r="J57" s="65"/>
      <c r="K57" s="106" t="str">
        <f ca="1">IF(Tabela13[[#This Row],[E.T.B.]]="X","CANCELADO",IF(Tabela13[[#This Row],[E.T.B.]]&gt;=1,"HABILITADO",IF(Tabela13[[#This Row],[E.T.A.]]=0,"",IF(Tabela13[[#This Row],[E.T.A.]]&lt;=$H$3,"AO LARGO",IF(Tabela13[[#This Row],[PROG.]]="-", "À ANUNCIAR","ANUNCIADO")))))</f>
        <v>ANUNCIADO</v>
      </c>
      <c r="L57" s="107">
        <f ca="1">IF(Tabela13[[#This Row],[STATUS]]="HABILITADO",Tabela13[[#This Row],[E.T.B.]]-Tabela13[[#This Row],[E.T.A.]],0)</f>
        <v>0</v>
      </c>
      <c r="M57" s="193"/>
    </row>
    <row r="58" spans="1:16" ht="28.5" thickTop="1" thickBot="1" x14ac:dyDescent="0.55000000000000004">
      <c r="A58" s="72">
        <v>2</v>
      </c>
      <c r="B58" s="56" t="s">
        <v>284</v>
      </c>
      <c r="C58" s="57">
        <v>213</v>
      </c>
      <c r="D58" s="57">
        <v>64314</v>
      </c>
      <c r="E58" s="58" t="s">
        <v>287</v>
      </c>
      <c r="F58" s="64" t="s">
        <v>103</v>
      </c>
      <c r="G58" s="62" t="s">
        <v>3</v>
      </c>
      <c r="H58" s="60">
        <v>66000</v>
      </c>
      <c r="I58" s="50">
        <v>44302.333333333336</v>
      </c>
      <c r="J58" s="46"/>
      <c r="K58" s="47" t="str">
        <f ca="1">IF(Tabela13[[#This Row],[E.T.B.]]="X","CANCELADO",IF(Tabela13[[#This Row],[E.T.B.]]&gt;=1,"HABILITADO",IF(Tabela13[[#This Row],[E.T.A.]]=0,"",IF(Tabela13[[#This Row],[E.T.A.]]&lt;=$H$3,"AO LARGO",IF(Tabela13[[#This Row],[PROG.]]="-", "À ANUNCIAR","ANUNCIADO")))))</f>
        <v>ANUNCIADO</v>
      </c>
      <c r="L58" s="110">
        <f ca="1">IF(Tabela13[[#This Row],[STATUS]]="HABILITADO",Tabela13[[#This Row],[E.T.B.]]-Tabela13[[#This Row],[E.T.A.]],0)</f>
        <v>0</v>
      </c>
      <c r="M58" s="193"/>
    </row>
    <row r="59" spans="1:16" ht="28.5" thickTop="1" thickBot="1" x14ac:dyDescent="0.55000000000000004">
      <c r="A59" s="72">
        <v>3</v>
      </c>
      <c r="B59" s="105" t="s">
        <v>274</v>
      </c>
      <c r="C59" s="48">
        <v>214</v>
      </c>
      <c r="D59" s="48">
        <v>64280</v>
      </c>
      <c r="E59" s="43" t="s">
        <v>177</v>
      </c>
      <c r="F59" s="42" t="s">
        <v>11</v>
      </c>
      <c r="G59" s="43" t="s">
        <v>3</v>
      </c>
      <c r="H59" s="49">
        <v>62000</v>
      </c>
      <c r="I59" s="50">
        <v>44304.916666666664</v>
      </c>
      <c r="J59" s="46"/>
      <c r="K59" s="47" t="str">
        <f ca="1">IF(Tabela13[[#This Row],[E.T.B.]]="X","CANCELADO",IF(Tabela13[[#This Row],[E.T.B.]]&gt;=1,"HABILITADO",IF(Tabela13[[#This Row],[E.T.A.]]=0,"",IF(Tabela13[[#This Row],[E.T.A.]]&lt;=$H$3,"AO LARGO",IF(Tabela13[[#This Row],[PROG.]]="-", "À ANUNCIAR","ANUNCIADO")))))</f>
        <v>ANUNCIADO</v>
      </c>
      <c r="L59" s="110">
        <f ca="1">IF(Tabela13[[#This Row],[STATUS]]="HABILITADO",Tabela13[[#This Row],[E.T.B.]]-Tabela13[[#This Row],[E.T.A.]],0)</f>
        <v>0</v>
      </c>
      <c r="M59" s="193"/>
    </row>
    <row r="60" spans="1:16" ht="28.5" thickTop="1" thickBot="1" x14ac:dyDescent="0.55000000000000004">
      <c r="A60" s="72">
        <v>4</v>
      </c>
      <c r="B60" s="105" t="s">
        <v>286</v>
      </c>
      <c r="C60" s="40">
        <v>213</v>
      </c>
      <c r="D60" s="40">
        <v>64319</v>
      </c>
      <c r="E60" s="41" t="s">
        <v>93</v>
      </c>
      <c r="F60" s="42" t="s">
        <v>103</v>
      </c>
      <c r="G60" s="43" t="s">
        <v>3</v>
      </c>
      <c r="H60" s="44">
        <v>72600</v>
      </c>
      <c r="I60" s="50">
        <v>44306.000694444447</v>
      </c>
      <c r="J60" s="46"/>
      <c r="K60" s="47" t="str">
        <f ca="1">IF(Tabela13[[#This Row],[E.T.B.]]="X","CANCELADO",IF(Tabela13[[#This Row],[E.T.B.]]&gt;=1,"HABILITADO",IF(Tabela13[[#This Row],[E.T.A.]]=0,"",IF(Tabela13[[#This Row],[E.T.A.]]&lt;=$H$3,"AO LARGO",IF(Tabela13[[#This Row],[PROG.]]="-", "À ANUNCIAR","ANUNCIADO")))))</f>
        <v>ANUNCIADO</v>
      </c>
      <c r="L60" s="110">
        <f ca="1">IF(Tabela13[[#This Row],[STATUS]]="HABILITADO",Tabela13[[#This Row],[E.T.B.]]-Tabela13[[#This Row],[E.T.A.]],0)</f>
        <v>0</v>
      </c>
      <c r="M60" s="193"/>
    </row>
    <row r="61" spans="1:16" ht="28.5" thickTop="1" thickBot="1" x14ac:dyDescent="0.55000000000000004">
      <c r="A61" s="72">
        <v>5</v>
      </c>
      <c r="B61" s="150" t="s">
        <v>285</v>
      </c>
      <c r="C61" s="40">
        <v>214</v>
      </c>
      <c r="D61" s="40">
        <v>64317</v>
      </c>
      <c r="E61" s="41" t="s">
        <v>139</v>
      </c>
      <c r="F61" s="42" t="s">
        <v>148</v>
      </c>
      <c r="G61" s="43" t="s">
        <v>3</v>
      </c>
      <c r="H61" s="44">
        <v>65400</v>
      </c>
      <c r="I61" s="50">
        <v>44306.041666666664</v>
      </c>
      <c r="J61" s="46"/>
      <c r="K61" s="47" t="str">
        <f ca="1">IF(Tabela13[[#This Row],[E.T.B.]]="X","CANCELADO",IF(Tabela13[[#This Row],[E.T.B.]]&gt;=1,"HABILITADO",IF(Tabela13[[#This Row],[E.T.A.]]=0,"",IF(Tabela13[[#This Row],[E.T.A.]]&lt;=$H$3,"AO LARGO",IF(Tabela13[[#This Row],[PROG.]]="-", "À ANUNCIAR","ANUNCIADO")))))</f>
        <v>ANUNCIADO</v>
      </c>
      <c r="L61" s="110">
        <f ca="1">IF(Tabela13[[#This Row],[STATUS]]="HABILITADO",Tabela13[[#This Row],[E.T.B.]]-Tabela13[[#This Row],[E.T.A.]],0)</f>
        <v>0</v>
      </c>
      <c r="M61" s="193"/>
    </row>
    <row r="62" spans="1:16" ht="28.5" thickTop="1" thickBot="1" x14ac:dyDescent="0.55000000000000004">
      <c r="A62" s="72">
        <v>6</v>
      </c>
      <c r="B62" s="160" t="s">
        <v>278</v>
      </c>
      <c r="C62" s="40">
        <v>212</v>
      </c>
      <c r="D62" s="40">
        <v>64288</v>
      </c>
      <c r="E62" s="41" t="s">
        <v>288</v>
      </c>
      <c r="F62" s="42" t="s">
        <v>279</v>
      </c>
      <c r="G62" s="43" t="s">
        <v>4</v>
      </c>
      <c r="H62" s="44">
        <v>63200</v>
      </c>
      <c r="I62" s="50">
        <v>44308.291666666664</v>
      </c>
      <c r="J62" s="46"/>
      <c r="K62" s="47" t="str">
        <f ca="1">IF(Tabela13[[#This Row],[E.T.B.]]="X","CANCELADO",IF(Tabela13[[#This Row],[E.T.B.]]&gt;=1,"HABILITADO",IF(Tabela13[[#This Row],[E.T.A.]]=0,"",IF(Tabela13[[#This Row],[E.T.A.]]&lt;=$H$3,"AO LARGO",IF(Tabela13[[#This Row],[PROG.]]="-", "À ANUNCIAR","ANUNCIADO")))))</f>
        <v>ANUNCIADO</v>
      </c>
      <c r="L62" s="110">
        <f ca="1">IF(Tabela13[[#This Row],[STATUS]]="HABILITADO",Tabela13[[#This Row],[E.T.B.]]-Tabela13[[#This Row],[E.T.A.]],0)</f>
        <v>0</v>
      </c>
      <c r="M62" s="193"/>
    </row>
    <row r="63" spans="1:16" ht="28.5" thickTop="1" thickBot="1" x14ac:dyDescent="0.55000000000000004">
      <c r="A63" s="72">
        <v>7</v>
      </c>
      <c r="B63" s="266" t="s">
        <v>309</v>
      </c>
      <c r="C63" s="40">
        <v>213</v>
      </c>
      <c r="D63" s="40">
        <v>64354</v>
      </c>
      <c r="E63" s="46" t="s">
        <v>93</v>
      </c>
      <c r="F63" s="46" t="s">
        <v>103</v>
      </c>
      <c r="G63" s="46" t="s">
        <v>3</v>
      </c>
      <c r="H63" s="92">
        <v>65000</v>
      </c>
      <c r="I63" s="50">
        <v>44308.375</v>
      </c>
      <c r="J63" s="40"/>
      <c r="K63" s="40" t="str">
        <f ca="1">IF(Tabela13[[#This Row],[E.T.B.]]="X","CANCELADO",IF(Tabela13[[#This Row],[E.T.B.]]&gt;=1,"HABILITADO",IF(Tabela13[[#This Row],[E.T.A.]]=0,"",IF(Tabela13[[#This Row],[E.T.A.]]&lt;=$H$3,"AO LARGO",IF(Tabela13[[#This Row],[PROG.]]="-", "À ANUNCIAR","ANUNCIADO")))))</f>
        <v>ANUNCIADO</v>
      </c>
      <c r="L63" s="162">
        <f ca="1">IF(Tabela13[[#This Row],[STATUS]]="HABILITADO",Tabela13[[#This Row],[E.T.B.]]-Tabela13[[#This Row],[E.T.A.]],0)</f>
        <v>0</v>
      </c>
      <c r="M63" s="193"/>
    </row>
    <row r="64" spans="1:16" ht="28.5" thickTop="1" thickBot="1" x14ac:dyDescent="0.55000000000000004">
      <c r="A64" s="72">
        <v>8</v>
      </c>
      <c r="B64" s="105"/>
      <c r="C64" s="40"/>
      <c r="D64" s="40"/>
      <c r="E64" s="40"/>
      <c r="F64" s="40"/>
      <c r="G64" s="40"/>
      <c r="H64" s="49"/>
      <c r="I64" s="50"/>
      <c r="J64" s="40"/>
      <c r="K64" s="40" t="str">
        <f>IF(Tabela13[[#This Row],[E.T.B.]]="X","CANCELADO",IF(Tabela13[[#This Row],[E.T.B.]]&gt;=1,"HABILITADO",IF(Tabela13[[#This Row],[E.T.A.]]=0,"",IF(Tabela13[[#This Row],[E.T.A.]]&lt;=$H$3,"AO LARGO",IF(Tabela13[[#This Row],[PROG.]]="-", "À ANUNCIAR","ANUNCIADO")))))</f>
        <v/>
      </c>
      <c r="L64" s="162">
        <f>IF(Tabela13[[#This Row],[STATUS]]="HABILITADO",Tabela13[[#This Row],[E.T.B.]]-Tabela13[[#This Row],[E.T.A.]],0)</f>
        <v>0</v>
      </c>
      <c r="M64" s="193"/>
    </row>
    <row r="65" spans="1:13" ht="28.5" thickTop="1" thickBot="1" x14ac:dyDescent="0.55000000000000004">
      <c r="A65" s="72">
        <v>9</v>
      </c>
      <c r="B65" s="267"/>
      <c r="C65" s="40"/>
      <c r="D65" s="40"/>
      <c r="E65" s="41"/>
      <c r="F65" s="51"/>
      <c r="G65" s="43"/>
      <c r="H65" s="49"/>
      <c r="I65" s="50"/>
      <c r="J65" s="46"/>
      <c r="K65" s="47" t="str">
        <f>IF(Tabela13[[#This Row],[E.T.B.]]="X","CANCELADO",IF(Tabela13[[#This Row],[E.T.B.]]&gt;=1,"HABILITADO",IF(Tabela13[[#This Row],[E.T.A.]]=0,"",IF(Tabela13[[#This Row],[E.T.A.]]&lt;=$H$3,"AO LARGO",IF(Tabela13[[#This Row],[PROG.]]="-", "À ANUNCIAR","ANUNCIADO")))))</f>
        <v/>
      </c>
      <c r="L65" s="110">
        <f>IF(Tabela13[[#This Row],[STATUS]]="HABILITADO",Tabela13[[#This Row],[E.T.B.]]-Tabela13[[#This Row],[E.T.A.]],0)</f>
        <v>0</v>
      </c>
      <c r="M65" s="193"/>
    </row>
    <row r="66" spans="1:13" ht="28.5" thickTop="1" thickBot="1" x14ac:dyDescent="0.55000000000000004">
      <c r="A66" s="72">
        <v>10</v>
      </c>
      <c r="B66" s="109"/>
      <c r="C66" s="183"/>
      <c r="D66" s="183"/>
      <c r="E66" s="268"/>
      <c r="F66" s="46"/>
      <c r="G66" s="62"/>
      <c r="H66" s="184"/>
      <c r="I66" s="50"/>
      <c r="J66" s="155"/>
      <c r="K66" s="156" t="str">
        <f>IF(Tabela13[[#This Row],[E.T.B.]]="X","CANCELADO",IF(Tabela13[[#This Row],[E.T.B.]]&gt;=1,"HABILITADO",IF(Tabela13[[#This Row],[E.T.A.]]=0,"",IF(Tabela13[[#This Row],[E.T.A.]]&lt;=$H$3,"AO LARGO",IF(Tabela13[[#This Row],[PROG.]]="-", "À ANUNCIAR","ANUNCIADO")))))</f>
        <v/>
      </c>
      <c r="L66" s="157">
        <f>IF(Tabela13[[#This Row],[STATUS]]="HABILITADO",Tabela13[[#This Row],[E.T.B.]]-Tabela13[[#This Row],[E.T.A.]],0)</f>
        <v>0</v>
      </c>
      <c r="M66" s="193"/>
    </row>
    <row r="67" spans="1:13" ht="28.5" thickTop="1" thickBot="1" x14ac:dyDescent="0.55000000000000004">
      <c r="A67" s="72">
        <v>11</v>
      </c>
      <c r="B67" s="105"/>
      <c r="C67" s="40"/>
      <c r="D67" s="40"/>
      <c r="E67" s="41"/>
      <c r="F67" s="42"/>
      <c r="G67" s="43"/>
      <c r="H67" s="44"/>
      <c r="I67" s="50"/>
      <c r="J67" s="46"/>
      <c r="K67" s="47" t="str">
        <f>IF(Tabela13[[#This Row],[E.T.B.]]="X","CANCELADO",IF(Tabela13[[#This Row],[E.T.B.]]&gt;=1,"HABILITADO",IF(Tabela13[[#This Row],[E.T.A.]]=0,"",IF(Tabela13[[#This Row],[E.T.A.]]&lt;=$H$3,"AO LARGO",IF(Tabela13[[#This Row],[PROG.]]="-", "À ANUNCIAR","ANUNCIADO")))))</f>
        <v/>
      </c>
      <c r="L67" s="110">
        <f>IF(Tabela13[[#This Row],[STATUS]]="HABILITADO",Tabela13[[#This Row],[E.T.B.]]-Tabela13[[#This Row],[E.T.A.]],0)</f>
        <v>0</v>
      </c>
      <c r="M67" s="193"/>
    </row>
    <row r="68" spans="1:13" ht="28.5" thickTop="1" thickBot="1" x14ac:dyDescent="0.55000000000000004">
      <c r="A68" s="72">
        <v>12</v>
      </c>
      <c r="B68" s="105"/>
      <c r="C68" s="40"/>
      <c r="D68" s="40"/>
      <c r="E68" s="41"/>
      <c r="F68" s="42"/>
      <c r="G68" s="43"/>
      <c r="H68" s="44"/>
      <c r="I68" s="50"/>
      <c r="J68" s="46"/>
      <c r="K68" s="47" t="str">
        <f>IF(Tabela13[[#This Row],[E.T.B.]]="X","CANCELADO",IF(Tabela13[[#This Row],[E.T.B.]]&gt;=1,"HABILITADO",IF(Tabela13[[#This Row],[E.T.A.]]=0,"",IF(Tabela13[[#This Row],[E.T.A.]]&lt;=$H$3,"AO LARGO",IF(Tabela13[[#This Row],[PROG.]]="-", "À ANUNCIAR","ANUNCIADO")))))</f>
        <v/>
      </c>
      <c r="L68" s="110">
        <f>IF(Tabela13[[#This Row],[STATUS]]="HABILITADO",Tabela13[[#This Row],[E.T.B.]]-Tabela13[[#This Row],[E.T.A.]],0)</f>
        <v>0</v>
      </c>
      <c r="M68" s="193"/>
    </row>
    <row r="69" spans="1:13" ht="28.5" thickTop="1" thickBot="1" x14ac:dyDescent="0.55000000000000004">
      <c r="A69" s="72">
        <v>13</v>
      </c>
      <c r="B69" s="111"/>
      <c r="C69" s="143"/>
      <c r="D69" s="143"/>
      <c r="E69" s="43"/>
      <c r="F69" s="48"/>
      <c r="G69" s="43"/>
      <c r="H69" s="92"/>
      <c r="I69" s="50"/>
      <c r="J69" s="155"/>
      <c r="K69" s="156" t="str">
        <f>IF(Tabela13[[#This Row],[E.T.B.]]="X","CANCELADO",IF(Tabela13[[#This Row],[E.T.B.]]&gt;=1,"HABILITADO",IF(Tabela13[[#This Row],[E.T.A.]]=0,"",IF(Tabela13[[#This Row],[E.T.A.]]&lt;=$H$3,"AO LARGO",IF(Tabela13[[#This Row],[PROG.]]="-", "À ANUNCIAR","ANUNCIADO")))))</f>
        <v/>
      </c>
      <c r="L69" s="157">
        <f>IF(Tabela13[[#This Row],[STATUS]]="HABILITADO",Tabela13[[#This Row],[E.T.B.]]-Tabela13[[#This Row],[E.T.A.]],0)</f>
        <v>0</v>
      </c>
      <c r="M69" s="193"/>
    </row>
    <row r="70" spans="1:13" ht="30.75" customHeight="1" thickTop="1" thickBot="1" x14ac:dyDescent="0.55000000000000004">
      <c r="A70" s="72">
        <v>14</v>
      </c>
      <c r="B70" s="150"/>
      <c r="C70" s="40"/>
      <c r="D70" s="40"/>
      <c r="E70" s="41"/>
      <c r="F70" s="42"/>
      <c r="G70" s="43"/>
      <c r="H70" s="44"/>
      <c r="I70" s="50"/>
      <c r="J70" s="46"/>
      <c r="K70" s="47" t="str">
        <f>IF(Tabela13[[#This Row],[E.T.B.]]="X","CANCELADO",IF(Tabela13[[#This Row],[E.T.B.]]&gt;=1,"HABILITADO",IF(Tabela13[[#This Row],[E.T.A.]]=0,"",IF(Tabela13[[#This Row],[E.T.A.]]&lt;=$H$3,"AO LARGO",IF(Tabela13[[#This Row],[PROG.]]="-", "À ANUNCIAR","ANUNCIADO")))))</f>
        <v/>
      </c>
      <c r="L70" s="110">
        <f>IF(Tabela13[[#This Row],[STATUS]]="HABILITADO",Tabela13[[#This Row],[E.T.B.]]-Tabela13[[#This Row],[E.T.A.]],0)</f>
        <v>0</v>
      </c>
      <c r="M70" s="193"/>
    </row>
    <row r="71" spans="1:13" ht="28.5" thickTop="1" thickBot="1" x14ac:dyDescent="0.55000000000000004">
      <c r="A71" s="72">
        <v>15</v>
      </c>
      <c r="B71" s="105"/>
      <c r="C71" s="48"/>
      <c r="D71" s="48"/>
      <c r="E71" s="51"/>
      <c r="F71" s="42"/>
      <c r="G71" s="43"/>
      <c r="H71" s="49"/>
      <c r="I71" s="50"/>
      <c r="J71" s="46"/>
      <c r="K71" s="47" t="str">
        <f>IF(Tabela13[[#This Row],[E.T.B.]]="X","CANCELADO",IF(Tabela13[[#This Row],[E.T.B.]]&gt;=1,"HABILITADO",IF(Tabela13[[#This Row],[E.T.A.]]=0,"",IF(Tabela13[[#This Row],[E.T.A.]]&lt;=$H$3,"AO LARGO",IF(Tabela13[[#This Row],[PROG.]]="-", "À ANUNCIAR","ANUNCIADO")))))</f>
        <v/>
      </c>
      <c r="L71" s="110">
        <f>IF(Tabela13[[#This Row],[STATUS]]="HABILITADO",Tabela13[[#This Row],[E.T.B.]]-Tabela13[[#This Row],[E.T.A.]],0)</f>
        <v>0</v>
      </c>
      <c r="M71" s="193"/>
    </row>
    <row r="72" spans="1:13" ht="28.5" thickTop="1" thickBot="1" x14ac:dyDescent="0.55000000000000004">
      <c r="A72" s="72">
        <v>16</v>
      </c>
      <c r="B72" s="108"/>
      <c r="C72" s="48"/>
      <c r="D72" s="48"/>
      <c r="E72" s="41"/>
      <c r="F72" s="42"/>
      <c r="G72" s="43"/>
      <c r="H72" s="49"/>
      <c r="I72" s="50"/>
      <c r="J72" s="46"/>
      <c r="K72" s="47" t="str">
        <f>IF(Tabela13[[#This Row],[E.T.B.]]="X","CANCELADO",IF(Tabela13[[#This Row],[E.T.B.]]&gt;=1,"HABILITADO",IF(Tabela13[[#This Row],[E.T.A.]]=0,"",IF(Tabela13[[#This Row],[E.T.A.]]&lt;=$H$3,"AO LARGO",IF(Tabela13[[#This Row],[PROG.]]="-", "À ANUNCIAR","ANUNCIADO")))))</f>
        <v/>
      </c>
      <c r="L72" s="110">
        <f>IF(Tabela13[[#This Row],[STATUS]]="HABILITADO",Tabela13[[#This Row],[E.T.B.]]-Tabela13[[#This Row],[E.T.A.]],0)</f>
        <v>0</v>
      </c>
      <c r="M72" s="193"/>
    </row>
    <row r="73" spans="1:13" ht="28.5" thickTop="1" thickBot="1" x14ac:dyDescent="0.55000000000000004">
      <c r="A73" s="72">
        <v>17</v>
      </c>
      <c r="B73" s="105"/>
      <c r="C73" s="48"/>
      <c r="D73" s="48"/>
      <c r="E73" s="43"/>
      <c r="F73" s="42"/>
      <c r="G73" s="43"/>
      <c r="H73" s="49"/>
      <c r="I73" s="50"/>
      <c r="J73" s="46">
        <v>0</v>
      </c>
      <c r="K73" s="47" t="str">
        <f>IF(Tabela13[[#This Row],[E.T.B.]]="X","CANCELADO",IF(Tabela13[[#This Row],[E.T.B.]]&gt;=1,"HABILITADO",IF(Tabela13[[#This Row],[E.T.A.]]=0,"",IF(Tabela13[[#This Row],[E.T.A.]]&lt;=$H$3,"AO LARGO",IF(Tabela13[[#This Row],[PROG.]]="-", "À ANUNCIAR","ANUNCIADO")))))</f>
        <v/>
      </c>
      <c r="L73" s="110">
        <f>IF(Tabela13[[#This Row],[STATUS]]="HABILITADO",Tabela13[[#This Row],[E.T.B.]]-Tabela13[[#This Row],[E.T.A.]],0)</f>
        <v>0</v>
      </c>
      <c r="M73" s="193"/>
    </row>
    <row r="74" spans="1:13" ht="28.5" thickTop="1" thickBot="1" x14ac:dyDescent="0.55000000000000004">
      <c r="A74" s="72">
        <v>18</v>
      </c>
      <c r="B74" s="111"/>
      <c r="C74" s="40"/>
      <c r="D74" s="40"/>
      <c r="E74" s="43"/>
      <c r="F74" s="42"/>
      <c r="G74" s="43"/>
      <c r="H74" s="44"/>
      <c r="I74" s="50"/>
      <c r="J74" s="46"/>
      <c r="K74" s="47" t="str">
        <f>IF(Tabela13[[#This Row],[E.T.B.]]="X","CANCELADO",IF(Tabela13[[#This Row],[E.T.B.]]&gt;=1,"HABILITADO",IF(Tabela13[[#This Row],[E.T.A.]]=0,"",IF(Tabela13[[#This Row],[E.T.A.]]&lt;=$H$3,"AO LARGO",IF(Tabela13[[#This Row],[PROG.]]="-", "À ANUNCIAR","ANUNCIADO")))))</f>
        <v/>
      </c>
      <c r="L74" s="110">
        <f>IF(Tabela13[[#This Row],[STATUS]]="HABILITADO",Tabela13[[#This Row],[E.T.B.]]-Tabela13[[#This Row],[E.T.A.]],0)</f>
        <v>0</v>
      </c>
      <c r="M74" s="193"/>
    </row>
    <row r="75" spans="1:13" ht="30.75" customHeight="1" thickTop="1" thickBot="1" x14ac:dyDescent="0.55000000000000004">
      <c r="A75" s="72">
        <v>19</v>
      </c>
      <c r="B75" s="105"/>
      <c r="C75" s="40"/>
      <c r="D75" s="40"/>
      <c r="E75" s="41"/>
      <c r="F75" s="42"/>
      <c r="G75" s="43"/>
      <c r="H75" s="44"/>
      <c r="I75" s="50"/>
      <c r="J75" s="46"/>
      <c r="K75" s="47" t="str">
        <f>IF(Tabela13[[#This Row],[E.T.B.]]="X","CANCELADO",IF(Tabela13[[#This Row],[E.T.B.]]&gt;=1,"HABILITADO",IF(Tabela13[[#This Row],[E.T.A.]]=0,"",IF(Tabela13[[#This Row],[E.T.A.]]&lt;=$H$3,"AO LARGO",IF(Tabela13[[#This Row],[PROG.]]="-", "À ANUNCIAR","ANUNCIADO")))))</f>
        <v/>
      </c>
      <c r="L75" s="110">
        <f>IF(Tabela13[[#This Row],[STATUS]]="HABILITADO",Tabela13[[#This Row],[E.T.B.]]-Tabela13[[#This Row],[E.T.A.]],0)</f>
        <v>0</v>
      </c>
      <c r="M75" s="193"/>
    </row>
    <row r="76" spans="1:13" ht="28.5" thickTop="1" thickBot="1" x14ac:dyDescent="0.55000000000000004">
      <c r="A76" s="72">
        <v>20</v>
      </c>
      <c r="B76" s="108"/>
      <c r="C76" s="48"/>
      <c r="D76" s="48"/>
      <c r="E76" s="43"/>
      <c r="F76" s="42"/>
      <c r="G76" s="43"/>
      <c r="H76" s="49"/>
      <c r="I76" s="50"/>
      <c r="J76" s="46"/>
      <c r="K76" s="47" t="str">
        <f>IF(Tabela13[[#This Row],[E.T.B.]]="X","CANCELADO",IF(Tabela13[[#This Row],[E.T.B.]]&gt;=1,"HABILITADO",IF(Tabela13[[#This Row],[E.T.A.]]=0,"",IF(Tabela13[[#This Row],[E.T.A.]]&lt;=$H$3,"AO LARGO",IF(Tabela13[[#This Row],[PROG.]]="-", "À ANUNCIAR","ANUNCIADO")))))</f>
        <v/>
      </c>
      <c r="L76" s="110">
        <f>IF(Tabela13[[#This Row],[STATUS]]="HABILITADO",Tabela13[[#This Row],[E.T.B.]]-Tabela13[[#This Row],[E.T.A.]],0)</f>
        <v>0</v>
      </c>
      <c r="M76" s="193"/>
    </row>
    <row r="77" spans="1:13" ht="28.5" thickTop="1" thickBot="1" x14ac:dyDescent="0.3">
      <c r="A77" s="232" t="s">
        <v>105</v>
      </c>
      <c r="B77" s="233"/>
      <c r="C77" s="233"/>
      <c r="D77" s="233"/>
      <c r="E77" s="233"/>
      <c r="F77" s="233"/>
      <c r="G77" s="234"/>
      <c r="H77" s="224" t="s">
        <v>121</v>
      </c>
      <c r="I77" s="225"/>
      <c r="J77" s="225"/>
      <c r="K77" s="225"/>
      <c r="L77" s="226"/>
      <c r="M77" s="193"/>
    </row>
    <row r="78" spans="1:13" ht="28.5" thickTop="1" thickBot="1" x14ac:dyDescent="0.55000000000000004">
      <c r="A78" s="77"/>
      <c r="B78" s="229" t="s">
        <v>53</v>
      </c>
      <c r="C78" s="230" t="s">
        <v>54</v>
      </c>
      <c r="D78" s="229" t="s">
        <v>56</v>
      </c>
      <c r="E78" s="230" t="s">
        <v>55</v>
      </c>
      <c r="F78" s="229" t="s">
        <v>58</v>
      </c>
      <c r="G78" s="230"/>
      <c r="H78" s="227" t="s">
        <v>3</v>
      </c>
      <c r="I78" s="228"/>
      <c r="J78" s="223">
        <f ca="1">P11+P29+P48</f>
        <v>1786401</v>
      </c>
      <c r="K78" s="223"/>
      <c r="L78" s="112">
        <f ca="1">J78/J82</f>
        <v>0.87887440771700887</v>
      </c>
      <c r="M78" s="193"/>
    </row>
    <row r="79" spans="1:13" ht="27.75" customHeight="1" thickTop="1" thickBot="1" x14ac:dyDescent="0.55000000000000004">
      <c r="A79" s="78">
        <v>1</v>
      </c>
      <c r="B79" s="119" t="s">
        <v>99</v>
      </c>
      <c r="C79" s="120">
        <v>44300</v>
      </c>
      <c r="D79" s="121">
        <v>0.4375</v>
      </c>
      <c r="E79" s="122" t="s">
        <v>476</v>
      </c>
      <c r="F79" s="249" t="s">
        <v>477</v>
      </c>
      <c r="G79" s="250"/>
      <c r="H79" s="238" t="s">
        <v>4</v>
      </c>
      <c r="I79" s="238"/>
      <c r="J79" s="223">
        <f ca="1">P12+P30+P50</f>
        <v>246200</v>
      </c>
      <c r="K79" s="223"/>
      <c r="L79" s="69">
        <f ca="1">J79/J82</f>
        <v>0.12112559228299111</v>
      </c>
      <c r="M79" s="193"/>
    </row>
    <row r="80" spans="1:13" ht="30" customHeight="1" thickTop="1" thickBot="1" x14ac:dyDescent="0.55000000000000004">
      <c r="A80" s="79">
        <v>2</v>
      </c>
      <c r="B80" s="113" t="s">
        <v>60</v>
      </c>
      <c r="C80" s="52" t="s">
        <v>93</v>
      </c>
      <c r="D80" s="53" t="s">
        <v>93</v>
      </c>
      <c r="E80" s="54" t="s">
        <v>93</v>
      </c>
      <c r="F80" s="247" t="s">
        <v>93</v>
      </c>
      <c r="G80" s="248"/>
      <c r="H80" s="238" t="s">
        <v>5</v>
      </c>
      <c r="I80" s="238"/>
      <c r="J80" s="223">
        <f ca="1">P13+P31+P51</f>
        <v>0</v>
      </c>
      <c r="K80" s="223"/>
      <c r="L80" s="69">
        <f ca="1">J80/J82</f>
        <v>0</v>
      </c>
      <c r="M80" s="193"/>
    </row>
    <row r="81" spans="1:13" ht="30" customHeight="1" thickTop="1" thickBot="1" x14ac:dyDescent="0.55000000000000004">
      <c r="A81" s="79">
        <v>3</v>
      </c>
      <c r="B81" s="114"/>
      <c r="C81" s="115"/>
      <c r="D81" s="116"/>
      <c r="E81" s="117"/>
      <c r="F81" s="244"/>
      <c r="G81" s="245"/>
      <c r="H81" s="241" t="s">
        <v>120</v>
      </c>
      <c r="I81" s="241"/>
      <c r="J81" s="246">
        <v>0</v>
      </c>
      <c r="K81" s="246"/>
      <c r="L81" s="118">
        <f ca="1">J81/J82</f>
        <v>0</v>
      </c>
      <c r="M81" s="193"/>
    </row>
    <row r="82" spans="1:13" ht="30.75" customHeight="1" thickBot="1" x14ac:dyDescent="0.55000000000000004">
      <c r="A82" s="80"/>
      <c r="B82" s="235"/>
      <c r="C82" s="236"/>
      <c r="D82" s="236"/>
      <c r="E82" s="236"/>
      <c r="F82" s="236"/>
      <c r="G82" s="237"/>
      <c r="H82" s="239" t="s">
        <v>50</v>
      </c>
      <c r="I82" s="240"/>
      <c r="J82" s="242">
        <f ca="1">SUM(J78:J81)</f>
        <v>2032601</v>
      </c>
      <c r="K82" s="243"/>
      <c r="L82" s="124">
        <v>1</v>
      </c>
      <c r="M82" s="193"/>
    </row>
    <row r="83" spans="1:13" ht="30.75" customHeight="1" thickBot="1" x14ac:dyDescent="0.3">
      <c r="A83" s="8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123"/>
      <c r="M83" s="71"/>
    </row>
    <row r="84" spans="1:13" x14ac:dyDescent="0.25">
      <c r="M84" s="29"/>
    </row>
    <row r="85" spans="1:13" x14ac:dyDescent="0.25">
      <c r="L85" s="29"/>
      <c r="M85" s="29"/>
    </row>
    <row r="86" spans="1:13" x14ac:dyDescent="0.25">
      <c r="L86" s="29"/>
      <c r="M86" s="29"/>
    </row>
    <row r="87" spans="1:13" x14ac:dyDescent="0.25">
      <c r="L87" s="29"/>
      <c r="M87" s="29"/>
    </row>
    <row r="88" spans="1:13" x14ac:dyDescent="0.25">
      <c r="L88" s="29"/>
      <c r="M88" s="29"/>
    </row>
    <row r="89" spans="1:13" x14ac:dyDescent="0.25">
      <c r="L89" s="29"/>
      <c r="M89" s="29"/>
    </row>
    <row r="90" spans="1:13" x14ac:dyDescent="0.25">
      <c r="L90" s="29"/>
      <c r="M90" s="29"/>
    </row>
    <row r="91" spans="1:13" x14ac:dyDescent="0.25">
      <c r="L91" s="29"/>
      <c r="M91" s="29"/>
    </row>
    <row r="92" spans="1:13" x14ac:dyDescent="0.25">
      <c r="F92" s="29"/>
      <c r="G92" s="29"/>
      <c r="H92" s="29"/>
      <c r="L92" s="29"/>
      <c r="M92" s="29"/>
    </row>
    <row r="93" spans="1:13" x14ac:dyDescent="0.25">
      <c r="B93" s="36"/>
      <c r="F93" s="29"/>
      <c r="G93" s="29"/>
      <c r="H93" s="29"/>
      <c r="L93" s="29"/>
      <c r="M93" s="29"/>
    </row>
    <row r="94" spans="1:13" x14ac:dyDescent="0.25">
      <c r="F94" s="29"/>
      <c r="G94" s="29"/>
      <c r="H94" s="29"/>
      <c r="L94" s="29"/>
      <c r="M94" s="29"/>
    </row>
    <row r="95" spans="1:13" x14ac:dyDescent="0.25">
      <c r="F95" s="29"/>
      <c r="G95" s="29"/>
      <c r="H95" s="29"/>
      <c r="L95" s="29"/>
      <c r="M95" s="29"/>
    </row>
    <row r="96" spans="1:13" x14ac:dyDescent="0.25">
      <c r="B96" s="36"/>
      <c r="F96" s="29"/>
      <c r="G96" s="29"/>
      <c r="H96" s="29"/>
      <c r="L96" s="29"/>
      <c r="M96" s="29"/>
    </row>
    <row r="97" spans="6:13" x14ac:dyDescent="0.25">
      <c r="F97" s="29"/>
      <c r="G97" s="29"/>
      <c r="H97" s="29"/>
      <c r="L97" s="29"/>
      <c r="M97" s="29"/>
    </row>
    <row r="98" spans="6:13" x14ac:dyDescent="0.25">
      <c r="F98" s="29"/>
      <c r="G98" s="29"/>
      <c r="H98" s="29"/>
      <c r="M98" s="29"/>
    </row>
    <row r="99" spans="6:13" ht="27" hidden="1" customHeight="1" x14ac:dyDescent="0.25">
      <c r="F99" s="29"/>
      <c r="G99" s="29"/>
      <c r="H99" s="29"/>
    </row>
    <row r="100" spans="6:13" ht="27" hidden="1" customHeight="1" x14ac:dyDescent="0.25">
      <c r="F100" s="29"/>
      <c r="G100" s="29"/>
      <c r="H100" s="29"/>
    </row>
    <row r="101" spans="6:13" ht="27" hidden="1" customHeight="1" x14ac:dyDescent="0.25">
      <c r="F101" s="29"/>
      <c r="G101" s="29"/>
      <c r="H101" s="29"/>
    </row>
    <row r="102" spans="6:13" hidden="1" x14ac:dyDescent="0.25">
      <c r="F102" s="29"/>
      <c r="G102" s="29"/>
      <c r="H102" s="29"/>
    </row>
    <row r="103" spans="6:13" hidden="1" x14ac:dyDescent="0.25"/>
    <row r="104" spans="6:13" hidden="1" x14ac:dyDescent="0.25"/>
    <row r="105" spans="6:13" hidden="1" x14ac:dyDescent="0.25"/>
    <row r="106" spans="6:13" hidden="1" x14ac:dyDescent="0.25"/>
    <row r="107" spans="6:13" hidden="1" x14ac:dyDescent="0.25"/>
    <row r="108" spans="6:13" hidden="1" x14ac:dyDescent="0.25"/>
    <row r="109" spans="6:13" hidden="1" x14ac:dyDescent="0.25"/>
    <row r="110" spans="6:13" hidden="1" x14ac:dyDescent="0.25"/>
    <row r="111" spans="6:13" hidden="1" x14ac:dyDescent="0.25"/>
    <row r="112" spans="6:13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</sheetData>
  <sheetProtection password="F427" sheet="1" objects="1" scenarios="1"/>
  <mergeCells count="44">
    <mergeCell ref="F81:G81"/>
    <mergeCell ref="J81:K81"/>
    <mergeCell ref="F80:G80"/>
    <mergeCell ref="F79:G79"/>
    <mergeCell ref="J78:K78"/>
    <mergeCell ref="H77:L77"/>
    <mergeCell ref="H78:I78"/>
    <mergeCell ref="F78:G78"/>
    <mergeCell ref="B83:K83"/>
    <mergeCell ref="A77:G77"/>
    <mergeCell ref="B82:G82"/>
    <mergeCell ref="D78:E78"/>
    <mergeCell ref="B78:C78"/>
    <mergeCell ref="H79:I79"/>
    <mergeCell ref="H80:I80"/>
    <mergeCell ref="H82:I82"/>
    <mergeCell ref="H81:I81"/>
    <mergeCell ref="J79:K79"/>
    <mergeCell ref="J80:K80"/>
    <mergeCell ref="J82:K82"/>
    <mergeCell ref="B33:L33"/>
    <mergeCell ref="B55:L55"/>
    <mergeCell ref="N30:O30"/>
    <mergeCell ref="N31:O31"/>
    <mergeCell ref="N32:O32"/>
    <mergeCell ref="N52:O52"/>
    <mergeCell ref="M1:M2"/>
    <mergeCell ref="H4:L4"/>
    <mergeCell ref="N12:O12"/>
    <mergeCell ref="N14:O14"/>
    <mergeCell ref="N29:O29"/>
    <mergeCell ref="B13:L13"/>
    <mergeCell ref="A1:B4"/>
    <mergeCell ref="C3:G3"/>
    <mergeCell ref="C4:G4"/>
    <mergeCell ref="C1:G2"/>
    <mergeCell ref="H1:L2"/>
    <mergeCell ref="H3:L3"/>
    <mergeCell ref="M5:M82"/>
    <mergeCell ref="N11:O11"/>
    <mergeCell ref="N13:O13"/>
    <mergeCell ref="N51:O51"/>
    <mergeCell ref="N50:O50"/>
    <mergeCell ref="N48:O48"/>
  </mergeCells>
  <conditionalFormatting sqref="B62:F62 H59:H64 J48:J49 P50:P52 P11:P14 H51:I51 B51 H69:H70 B70:C70 E69:E70 J57:L70 B71:F76 K57:K76 J50:L54 K10:K11 H71:L76 I57:I74">
    <cfRule type="containsText" dxfId="364" priority="9438" operator="containsText" text="HABILITADO">
      <formula>NOT(ISERROR(SEARCH("HABILITADO",B10)))</formula>
    </cfRule>
  </conditionalFormatting>
  <conditionalFormatting sqref="K57:K76 K50:K54 K10:K11">
    <cfRule type="cellIs" dxfId="363" priority="8979" operator="equal">
      <formula>"À ANUNCIAR"</formula>
    </cfRule>
    <cfRule type="cellIs" dxfId="362" priority="9283" operator="equal">
      <formula>"CANCELADO"</formula>
    </cfRule>
    <cfRule type="cellIs" dxfId="361" priority="9435" operator="equal">
      <formula>"ANUNCIADO"</formula>
    </cfRule>
    <cfRule type="containsText" dxfId="360" priority="9436" operator="containsText" text="AO LARGO">
      <formula>NOT(ISERROR(SEARCH("AO LARGO",K10)))</formula>
    </cfRule>
  </conditionalFormatting>
  <conditionalFormatting sqref="I51 J48:J54 I71:J76 J57:J70 I57:I74">
    <cfRule type="cellIs" dxfId="359" priority="9284" operator="equal">
      <formula>"X"</formula>
    </cfRule>
  </conditionalFormatting>
  <conditionalFormatting sqref="J39:J41">
    <cfRule type="containsText" dxfId="358" priority="8935" operator="containsText" text="HABILITADO">
      <formula>NOT(ISERROR(SEARCH("HABILITADO",J39)))</formula>
    </cfRule>
  </conditionalFormatting>
  <conditionalFormatting sqref="J39:J41">
    <cfRule type="cellIs" dxfId="357" priority="8930" operator="equal">
      <formula>"X"</formula>
    </cfRule>
  </conditionalFormatting>
  <conditionalFormatting sqref="J36:J38 K35:L49">
    <cfRule type="containsText" dxfId="356" priority="8928" operator="containsText" text="HABILITADO">
      <formula>NOT(ISERROR(SEARCH("HABILITADO",J35)))</formula>
    </cfRule>
  </conditionalFormatting>
  <conditionalFormatting sqref="K35:K49">
    <cfRule type="cellIs" dxfId="355" priority="8922" operator="equal">
      <formula>"À ANUNCIAR"</formula>
    </cfRule>
    <cfRule type="cellIs" dxfId="354" priority="8924" operator="equal">
      <formula>"CANCELADO"</formula>
    </cfRule>
    <cfRule type="cellIs" dxfId="353" priority="8926" operator="equal">
      <formula>"ANUNCIADO"</formula>
    </cfRule>
    <cfRule type="containsText" dxfId="352" priority="8927" operator="containsText" text="AO LARGO">
      <formula>NOT(ISERROR(SEARCH("AO LARGO",K35)))</formula>
    </cfRule>
  </conditionalFormatting>
  <conditionalFormatting sqref="J36:J38">
    <cfRule type="cellIs" dxfId="351" priority="8923" operator="equal">
      <formula>"X"</formula>
    </cfRule>
  </conditionalFormatting>
  <conditionalFormatting sqref="J35">
    <cfRule type="containsText" dxfId="350" priority="8773" operator="containsText" text="HABILITADO">
      <formula>NOT(ISERROR(SEARCH("HABILITADO",J35)))</formula>
    </cfRule>
  </conditionalFormatting>
  <conditionalFormatting sqref="J35">
    <cfRule type="cellIs" dxfId="349" priority="8772" operator="equal">
      <formula>"X"</formula>
    </cfRule>
  </conditionalFormatting>
  <conditionalFormatting sqref="J42:J47">
    <cfRule type="containsText" dxfId="348" priority="8275" operator="containsText" text="HABILITADO">
      <formula>NOT(ISERROR(SEARCH("HABILITADO",J42)))</formula>
    </cfRule>
  </conditionalFormatting>
  <conditionalFormatting sqref="J42:J47">
    <cfRule type="cellIs" dxfId="347" priority="8274" operator="equal">
      <formula>"X"</formula>
    </cfRule>
  </conditionalFormatting>
  <conditionalFormatting sqref="K15">
    <cfRule type="containsText" dxfId="346" priority="7025" operator="containsText" text="HABILITADO">
      <formula>NOT(ISERROR(SEARCH("HABILITADO",K15)))</formula>
    </cfRule>
  </conditionalFormatting>
  <conditionalFormatting sqref="K15">
    <cfRule type="cellIs" dxfId="345" priority="7020" operator="equal">
      <formula>"À ANUNCIAR"</formula>
    </cfRule>
    <cfRule type="cellIs" dxfId="344" priority="7022" operator="equal">
      <formula>"CANCELADO"</formula>
    </cfRule>
    <cfRule type="cellIs" dxfId="343" priority="7023" operator="equal">
      <formula>"ANUNCIADO"</formula>
    </cfRule>
    <cfRule type="containsText" dxfId="342" priority="7024" operator="containsText" text="AO LARGO">
      <formula>NOT(ISERROR(SEARCH("AO LARGO",K15)))</formula>
    </cfRule>
  </conditionalFormatting>
  <conditionalFormatting sqref="B61:E61 B59:D59 B64:D64 C60:D60 B63:E63 C69">
    <cfRule type="containsText" dxfId="341" priority="6939" operator="containsText" text="HABILITADO">
      <formula>NOT(ISERROR(SEARCH("HABILITADO",B59)))</formula>
    </cfRule>
  </conditionalFormatting>
  <conditionalFormatting sqref="D69:D70">
    <cfRule type="containsText" dxfId="340" priority="6937" operator="containsText" text="HABILITADO">
      <formula>NOT(ISERROR(SEARCH("HABILITADO",D69)))</formula>
    </cfRule>
  </conditionalFormatting>
  <conditionalFormatting sqref="B65:C65 H65">
    <cfRule type="containsText" dxfId="339" priority="6936" operator="containsText" text="HABILITADO">
      <formula>NOT(ISERROR(SEARCH("HABILITADO",B65)))</formula>
    </cfRule>
  </conditionalFormatting>
  <conditionalFormatting sqref="B67">
    <cfRule type="containsText" dxfId="338" priority="6935" operator="containsText" text="HABILITADO">
      <formula>NOT(ISERROR(SEARCH("HABILITADO",B67)))</formula>
    </cfRule>
  </conditionalFormatting>
  <conditionalFormatting sqref="D65">
    <cfRule type="containsText" dxfId="337" priority="6933" operator="containsText" text="HABILITADO">
      <formula>NOT(ISERROR(SEARCH("HABILITADO",D65)))</formula>
    </cfRule>
  </conditionalFormatting>
  <conditionalFormatting sqref="J78:J81">
    <cfRule type="containsText" dxfId="336" priority="6875" operator="containsText" text="HABILITADO">
      <formula>NOT(ISERROR(SEARCH("HABILITADO",J78)))</formula>
    </cfRule>
  </conditionalFormatting>
  <conditionalFormatting sqref="J82">
    <cfRule type="containsText" dxfId="335" priority="6874" operator="containsText" text="HABILITADO">
      <formula>NOT(ISERROR(SEARCH("HABILITADO",J82)))</formula>
    </cfRule>
  </conditionalFormatting>
  <conditionalFormatting sqref="P29:P32">
    <cfRule type="containsText" dxfId="334" priority="6869" operator="containsText" text="HABILITADO">
      <formula>NOT(ISERROR(SEARCH("HABILITADO",P29)))</formula>
    </cfRule>
  </conditionalFormatting>
  <conditionalFormatting sqref="H58">
    <cfRule type="containsText" dxfId="333" priority="6396" operator="containsText" text="HABILITADO">
      <formula>NOT(ISERROR(SEARCH("HABILITADO",H58)))</formula>
    </cfRule>
  </conditionalFormatting>
  <conditionalFormatting sqref="B58">
    <cfRule type="containsText" dxfId="332" priority="6395" operator="containsText" text="HABILITADO">
      <formula>NOT(ISERROR(SEARCH("HABILITADO",B58)))</formula>
    </cfRule>
  </conditionalFormatting>
  <conditionalFormatting sqref="E64">
    <cfRule type="containsText" dxfId="331" priority="6322" operator="containsText" text="HABILITADO">
      <formula>NOT(ISERROR(SEARCH("HABILITADO",E64)))</formula>
    </cfRule>
  </conditionalFormatting>
  <conditionalFormatting sqref="J8">
    <cfRule type="containsText" dxfId="330" priority="5992" operator="containsText" text="HABILITADO">
      <formula>NOT(ISERROR(SEARCH("HABILITADO",J8)))</formula>
    </cfRule>
  </conditionalFormatting>
  <conditionalFormatting sqref="K30">
    <cfRule type="containsText" dxfId="329" priority="5623" operator="containsText" text="HABILITADO">
      <formula>NOT(ISERROR(SEARCH("HABILITADO",K30)))</formula>
    </cfRule>
  </conditionalFormatting>
  <conditionalFormatting sqref="K30">
    <cfRule type="cellIs" dxfId="328" priority="5619" operator="equal">
      <formula>"À ANUNCIAR"</formula>
    </cfRule>
    <cfRule type="cellIs" dxfId="327" priority="5620" operator="equal">
      <formula>"CANCELADO"</formula>
    </cfRule>
    <cfRule type="cellIs" dxfId="326" priority="5621" operator="equal">
      <formula>"ANUNCIADO"</formula>
    </cfRule>
    <cfRule type="containsText" dxfId="325" priority="5622" operator="containsText" text="AO LARGO">
      <formula>NOT(ISERROR(SEARCH("AO LARGO",K30)))</formula>
    </cfRule>
  </conditionalFormatting>
  <conditionalFormatting sqref="P48:P49">
    <cfRule type="containsText" dxfId="324" priority="3842" operator="containsText" text="HABILITADO">
      <formula>NOT(ISERROR(SEARCH("HABILITADO",P48)))</formula>
    </cfRule>
  </conditionalFormatting>
  <conditionalFormatting sqref="H68">
    <cfRule type="containsText" dxfId="323" priority="3838" operator="containsText" text="HABILITADO">
      <formula>NOT(ISERROR(SEARCH("HABILITADO",H68)))</formula>
    </cfRule>
  </conditionalFormatting>
  <conditionalFormatting sqref="B68:D68">
    <cfRule type="containsText" dxfId="322" priority="3837" operator="containsText" text="HABILITADO">
      <formula>NOT(ISERROR(SEARCH("HABILITADO",B68)))</formula>
    </cfRule>
  </conditionalFormatting>
  <conditionalFormatting sqref="H66">
    <cfRule type="containsText" dxfId="321" priority="3213" operator="containsText" text="HABILITADO">
      <formula>NOT(ISERROR(SEARCH("HABILITADO",H66)))</formula>
    </cfRule>
  </conditionalFormatting>
  <conditionalFormatting sqref="B66">
    <cfRule type="containsText" dxfId="320" priority="3212" operator="containsText" text="HABILITADO">
      <formula>NOT(ISERROR(SEARCH("HABILITADO",B66)))</formula>
    </cfRule>
  </conditionalFormatting>
  <conditionalFormatting sqref="B60">
    <cfRule type="containsText" dxfId="319" priority="1935" operator="containsText" text="HABILITADO">
      <formula>NOT(ISERROR(SEARCH("HABILITADO",B60)))</formula>
    </cfRule>
  </conditionalFormatting>
  <conditionalFormatting sqref="H8">
    <cfRule type="cellIs" dxfId="318" priority="1777" operator="equal">
      <formula>"X"</formula>
    </cfRule>
  </conditionalFormatting>
  <conditionalFormatting sqref="H8">
    <cfRule type="containsText" dxfId="317" priority="1778" operator="containsText" text="HABILITADO">
      <formula>NOT(ISERROR(SEARCH("HABILITADO",H8)))</formula>
    </cfRule>
  </conditionalFormatting>
  <conditionalFormatting sqref="H8">
    <cfRule type="containsText" dxfId="316" priority="1776" operator="containsText" text="HABILITADO">
      <formula>NOT(ISERROR(SEARCH("HABILITADO",H8)))</formula>
    </cfRule>
  </conditionalFormatting>
  <conditionalFormatting sqref="H8">
    <cfRule type="cellIs" dxfId="315" priority="1775" operator="equal">
      <formula>"X"</formula>
    </cfRule>
  </conditionalFormatting>
  <conditionalFormatting sqref="H8">
    <cfRule type="containsText" dxfId="314" priority="1774" operator="containsText" text="HABILITADO">
      <formula>NOT(ISERROR(SEARCH("HABILITADO",H8)))</formula>
    </cfRule>
  </conditionalFormatting>
  <conditionalFormatting sqref="H8">
    <cfRule type="cellIs" dxfId="313" priority="1773" operator="equal">
      <formula>"X"</formula>
    </cfRule>
  </conditionalFormatting>
  <conditionalFormatting sqref="H8">
    <cfRule type="containsText" dxfId="312" priority="1772" operator="containsText" text="HABILITADO">
      <formula>NOT(ISERROR(SEARCH("HABILITADO",H8)))</formula>
    </cfRule>
  </conditionalFormatting>
  <conditionalFormatting sqref="H8">
    <cfRule type="cellIs" dxfId="311" priority="1771" operator="equal">
      <formula>"X"</formula>
    </cfRule>
  </conditionalFormatting>
  <conditionalFormatting sqref="H35">
    <cfRule type="containsText" dxfId="310" priority="1608" operator="containsText" text="HABILITADO">
      <formula>NOT(ISERROR(SEARCH("HABILITADO",H35)))</formula>
    </cfRule>
  </conditionalFormatting>
  <conditionalFormatting sqref="B35">
    <cfRule type="containsText" dxfId="309" priority="1607" operator="containsText" text="HABILITADO">
      <formula>NOT(ISERROR(SEARCH("HABILITADO",B35)))</formula>
    </cfRule>
  </conditionalFormatting>
  <conditionalFormatting sqref="J6:J7">
    <cfRule type="containsText" dxfId="308" priority="1377" operator="containsText" text="HABILITADO">
      <formula>NOT(ISERROR(SEARCH("HABILITADO",J6)))</formula>
    </cfRule>
  </conditionalFormatting>
  <conditionalFormatting sqref="H6:H7">
    <cfRule type="cellIs" dxfId="307" priority="1375" operator="equal">
      <formula>"X"</formula>
    </cfRule>
  </conditionalFormatting>
  <conditionalFormatting sqref="H6:H7">
    <cfRule type="containsText" dxfId="306" priority="1376" operator="containsText" text="HABILITADO">
      <formula>NOT(ISERROR(SEARCH("HABILITADO",H6)))</formula>
    </cfRule>
  </conditionalFormatting>
  <conditionalFormatting sqref="H6:H7">
    <cfRule type="containsText" dxfId="305" priority="1374" operator="containsText" text="HABILITADO">
      <formula>NOT(ISERROR(SEARCH("HABILITADO",H6)))</formula>
    </cfRule>
  </conditionalFormatting>
  <conditionalFormatting sqref="H6:H7">
    <cfRule type="cellIs" dxfId="304" priority="1373" operator="equal">
      <formula>"X"</formula>
    </cfRule>
  </conditionalFormatting>
  <conditionalFormatting sqref="H6:H7">
    <cfRule type="containsText" dxfId="303" priority="1372" operator="containsText" text="HABILITADO">
      <formula>NOT(ISERROR(SEARCH("HABILITADO",H6)))</formula>
    </cfRule>
  </conditionalFormatting>
  <conditionalFormatting sqref="H6:H7">
    <cfRule type="cellIs" dxfId="302" priority="1371" operator="equal">
      <formula>"X"</formula>
    </cfRule>
  </conditionalFormatting>
  <conditionalFormatting sqref="H6:H7">
    <cfRule type="containsText" dxfId="301" priority="1370" operator="containsText" text="HABILITADO">
      <formula>NOT(ISERROR(SEARCH("HABILITADO",H6)))</formula>
    </cfRule>
  </conditionalFormatting>
  <conditionalFormatting sqref="H6:H7">
    <cfRule type="cellIs" dxfId="300" priority="1369" operator="equal">
      <formula>"X"</formula>
    </cfRule>
  </conditionalFormatting>
  <conditionalFormatting sqref="B57">
    <cfRule type="containsText" dxfId="299" priority="1195" operator="containsText" text="HABILITADO">
      <formula>NOT(ISERROR(SEARCH("HABILITADO",B57)))</formula>
    </cfRule>
  </conditionalFormatting>
  <conditionalFormatting sqref="C57">
    <cfRule type="containsText" dxfId="298" priority="1194" operator="containsText" text="HABILITADO">
      <formula>NOT(ISERROR(SEARCH("HABILITADO",C57)))</formula>
    </cfRule>
  </conditionalFormatting>
  <conditionalFormatting sqref="D57">
    <cfRule type="containsText" dxfId="297" priority="1193" operator="containsText" text="HABILITADO">
      <formula>NOT(ISERROR(SEARCH("HABILITADO",D57)))</formula>
    </cfRule>
  </conditionalFormatting>
  <conditionalFormatting sqref="H57">
    <cfRule type="containsText" dxfId="296" priority="1192" operator="containsText" text="HABILITADO">
      <formula>NOT(ISERROR(SEARCH("HABILITADO",H57)))</formula>
    </cfRule>
  </conditionalFormatting>
  <conditionalFormatting sqref="B41">
    <cfRule type="containsText" dxfId="295" priority="1074" operator="containsText" text="HABILITADO">
      <formula>NOT(ISERROR(SEARCH("HABILITADO",B41)))</formula>
    </cfRule>
  </conditionalFormatting>
  <conditionalFormatting sqref="C41">
    <cfRule type="containsText" dxfId="294" priority="1073" operator="containsText" text="HABILITADO">
      <formula>NOT(ISERROR(SEARCH("HABILITADO",C41)))</formula>
    </cfRule>
  </conditionalFormatting>
  <conditionalFormatting sqref="D41">
    <cfRule type="containsText" dxfId="293" priority="1072" operator="containsText" text="HABILITADO">
      <formula>NOT(ISERROR(SEARCH("HABILITADO",D41)))</formula>
    </cfRule>
  </conditionalFormatting>
  <conditionalFormatting sqref="H41">
    <cfRule type="containsText" dxfId="292" priority="1071" operator="containsText" text="HABILITADO">
      <formula>NOT(ISERROR(SEARCH("HABILITADO",H41)))</formula>
    </cfRule>
  </conditionalFormatting>
  <conditionalFormatting sqref="B69">
    <cfRule type="containsText" dxfId="291" priority="879" operator="containsText" text="HABILITADO">
      <formula>NOT(ISERROR(SEARCH("HABILITADO",B69)))</formula>
    </cfRule>
  </conditionalFormatting>
  <conditionalFormatting sqref="B52">
    <cfRule type="containsText" dxfId="290" priority="875" operator="containsText" text="HABILITADO">
      <formula>NOT(ISERROR(SEARCH("HABILITADO",B52)))</formula>
    </cfRule>
  </conditionalFormatting>
  <conditionalFormatting sqref="C52">
    <cfRule type="containsText" dxfId="289" priority="874" operator="containsText" text="HABILITADO">
      <formula>NOT(ISERROR(SEARCH("HABILITADO",C52)))</formula>
    </cfRule>
  </conditionalFormatting>
  <conditionalFormatting sqref="D52">
    <cfRule type="containsText" dxfId="288" priority="873" operator="containsText" text="HABILITADO">
      <formula>NOT(ISERROR(SEARCH("HABILITADO",D52)))</formula>
    </cfRule>
  </conditionalFormatting>
  <conditionalFormatting sqref="H52:I52">
    <cfRule type="containsText" dxfId="287" priority="872" operator="containsText" text="HABILITADO">
      <formula>NOT(ISERROR(SEARCH("HABILITADO",H52)))</formula>
    </cfRule>
  </conditionalFormatting>
  <conditionalFormatting sqref="I52">
    <cfRule type="cellIs" dxfId="286" priority="871" operator="equal">
      <formula>"X"</formula>
    </cfRule>
  </conditionalFormatting>
  <conditionalFormatting sqref="H18:I18">
    <cfRule type="containsText" dxfId="285" priority="807" operator="containsText" text="HABILITADO">
      <formula>NOT(ISERROR(SEARCH("HABILITADO",H18)))</formula>
    </cfRule>
  </conditionalFormatting>
  <conditionalFormatting sqref="B18">
    <cfRule type="containsText" dxfId="284" priority="806" operator="containsText" text="HABILITADO">
      <formula>NOT(ISERROR(SEARCH("HABILITADO",B18)))</formula>
    </cfRule>
  </conditionalFormatting>
  <conditionalFormatting sqref="I18">
    <cfRule type="cellIs" dxfId="283" priority="805" operator="equal">
      <formula>"X"</formula>
    </cfRule>
  </conditionalFormatting>
  <conditionalFormatting sqref="B53">
    <cfRule type="containsText" dxfId="282" priority="798" operator="containsText" text="HABILITADO">
      <formula>NOT(ISERROR(SEARCH("HABILITADO",B53)))</formula>
    </cfRule>
  </conditionalFormatting>
  <conditionalFormatting sqref="C53">
    <cfRule type="containsText" dxfId="281" priority="797" operator="containsText" text="HABILITADO">
      <formula>NOT(ISERROR(SEARCH("HABILITADO",C53)))</formula>
    </cfRule>
  </conditionalFormatting>
  <conditionalFormatting sqref="D53">
    <cfRule type="containsText" dxfId="280" priority="796" operator="containsText" text="HABILITADO">
      <formula>NOT(ISERROR(SEARCH("HABILITADO",D53)))</formula>
    </cfRule>
  </conditionalFormatting>
  <conditionalFormatting sqref="H53:I53">
    <cfRule type="containsText" dxfId="279" priority="795" operator="containsText" text="HABILITADO">
      <formula>NOT(ISERROR(SEARCH("HABILITADO",H53)))</formula>
    </cfRule>
  </conditionalFormatting>
  <conditionalFormatting sqref="I53">
    <cfRule type="cellIs" dxfId="278" priority="794" operator="equal">
      <formula>"X"</formula>
    </cfRule>
  </conditionalFormatting>
  <conditionalFormatting sqref="H54:I54">
    <cfRule type="containsText" dxfId="277" priority="793" operator="containsText" text="HABILITADO">
      <formula>NOT(ISERROR(SEARCH("HABILITADO",H54)))</formula>
    </cfRule>
  </conditionalFormatting>
  <conditionalFormatting sqref="B54:D54">
    <cfRule type="containsText" dxfId="276" priority="792" operator="containsText" text="HABILITADO">
      <formula>NOT(ISERROR(SEARCH("HABILITADO",B54)))</formula>
    </cfRule>
  </conditionalFormatting>
  <conditionalFormatting sqref="I54">
    <cfRule type="cellIs" dxfId="275" priority="791" operator="equal">
      <formula>"X"</formula>
    </cfRule>
  </conditionalFormatting>
  <conditionalFormatting sqref="I22">
    <cfRule type="containsText" dxfId="274" priority="790" operator="containsText" text="HABILITADO">
      <formula>NOT(ISERROR(SEARCH("HABILITADO",I22)))</formula>
    </cfRule>
  </conditionalFormatting>
  <conditionalFormatting sqref="I22">
    <cfRule type="cellIs" dxfId="273" priority="788" operator="equal">
      <formula>"X"</formula>
    </cfRule>
  </conditionalFormatting>
  <conditionalFormatting sqref="B19">
    <cfRule type="containsText" dxfId="272" priority="770" operator="containsText" text="HABILITADO">
      <formula>NOT(ISERROR(SEARCH("HABILITADO",B19)))</formula>
    </cfRule>
  </conditionalFormatting>
  <conditionalFormatting sqref="C19">
    <cfRule type="containsText" dxfId="271" priority="769" operator="containsText" text="HABILITADO">
      <formula>NOT(ISERROR(SEARCH("HABILITADO",C19)))</formula>
    </cfRule>
  </conditionalFormatting>
  <conditionalFormatting sqref="D19">
    <cfRule type="containsText" dxfId="270" priority="768" operator="containsText" text="HABILITADO">
      <formula>NOT(ISERROR(SEARCH("HABILITADO",D19)))</formula>
    </cfRule>
  </conditionalFormatting>
  <conditionalFormatting sqref="H19:I19">
    <cfRule type="containsText" dxfId="269" priority="767" operator="containsText" text="HABILITADO">
      <formula>NOT(ISERROR(SEARCH("HABILITADO",H19)))</formula>
    </cfRule>
  </conditionalFormatting>
  <conditionalFormatting sqref="I19">
    <cfRule type="cellIs" dxfId="268" priority="766" operator="equal">
      <formula>"X"</formula>
    </cfRule>
  </conditionalFormatting>
  <conditionalFormatting sqref="H20:I20">
    <cfRule type="containsText" dxfId="267" priority="765" operator="containsText" text="HABILITADO">
      <formula>NOT(ISERROR(SEARCH("HABILITADO",H20)))</formula>
    </cfRule>
  </conditionalFormatting>
  <conditionalFormatting sqref="B20:E20">
    <cfRule type="containsText" dxfId="266" priority="764" operator="containsText" text="HABILITADO">
      <formula>NOT(ISERROR(SEARCH("HABILITADO",B20)))</formula>
    </cfRule>
  </conditionalFormatting>
  <conditionalFormatting sqref="I20">
    <cfRule type="cellIs" dxfId="265" priority="763" operator="equal">
      <formula>"X"</formula>
    </cfRule>
  </conditionalFormatting>
  <conditionalFormatting sqref="H21:I21">
    <cfRule type="containsText" dxfId="264" priority="762" operator="containsText" text="HABILITADO">
      <formula>NOT(ISERROR(SEARCH("HABILITADO",H21)))</formula>
    </cfRule>
  </conditionalFormatting>
  <conditionalFormatting sqref="B21">
    <cfRule type="containsText" dxfId="263" priority="761" operator="containsText" text="HABILITADO">
      <formula>NOT(ISERROR(SEARCH("HABILITADO",B21)))</formula>
    </cfRule>
  </conditionalFormatting>
  <conditionalFormatting sqref="I21">
    <cfRule type="cellIs" dxfId="262" priority="760" operator="equal">
      <formula>"X"</formula>
    </cfRule>
  </conditionalFormatting>
  <conditionalFormatting sqref="B50">
    <cfRule type="containsText" dxfId="261" priority="759" operator="containsText" text="HABILITADO">
      <formula>NOT(ISERROR(SEARCH("HABILITADO",B50)))</formula>
    </cfRule>
  </conditionalFormatting>
  <conditionalFormatting sqref="C50">
    <cfRule type="containsText" dxfId="260" priority="758" operator="containsText" text="HABILITADO">
      <formula>NOT(ISERROR(SEARCH("HABILITADO",C50)))</formula>
    </cfRule>
  </conditionalFormatting>
  <conditionalFormatting sqref="D50">
    <cfRule type="containsText" dxfId="259" priority="757" operator="containsText" text="HABILITADO">
      <formula>NOT(ISERROR(SEARCH("HABILITADO",D50)))</formula>
    </cfRule>
  </conditionalFormatting>
  <conditionalFormatting sqref="H50:I50">
    <cfRule type="containsText" dxfId="258" priority="756" operator="containsText" text="HABILITADO">
      <formula>NOT(ISERROR(SEARCH("HABILITADO",H50)))</formula>
    </cfRule>
  </conditionalFormatting>
  <conditionalFormatting sqref="I50">
    <cfRule type="cellIs" dxfId="257" priority="755" operator="equal">
      <formula>"X"</formula>
    </cfRule>
  </conditionalFormatting>
  <conditionalFormatting sqref="H23:I23">
    <cfRule type="containsText" dxfId="256" priority="754" operator="containsText" text="HABILITADO">
      <formula>NOT(ISERROR(SEARCH("HABILITADO",H23)))</formula>
    </cfRule>
  </conditionalFormatting>
  <conditionalFormatting sqref="C23:D23">
    <cfRule type="containsText" dxfId="255" priority="753" operator="containsText" text="HABILITADO">
      <formula>NOT(ISERROR(SEARCH("HABILITADO",C23)))</formula>
    </cfRule>
  </conditionalFormatting>
  <conditionalFormatting sqref="I23">
    <cfRule type="cellIs" dxfId="254" priority="752" operator="equal">
      <formula>"X"</formula>
    </cfRule>
  </conditionalFormatting>
  <conditionalFormatting sqref="B23">
    <cfRule type="containsText" dxfId="253" priority="751" operator="containsText" text="HABILITADO">
      <formula>NOT(ISERROR(SEARCH("HABILITADO",B23)))</formula>
    </cfRule>
  </conditionalFormatting>
  <conditionalFormatting sqref="C22">
    <cfRule type="containsText" dxfId="252" priority="749" operator="containsText" text="HABILITADO">
      <formula>NOT(ISERROR(SEARCH("HABILITADO",C22)))</formula>
    </cfRule>
  </conditionalFormatting>
  <conditionalFormatting sqref="D22">
    <cfRule type="containsText" dxfId="251" priority="748" operator="containsText" text="HABILITADO">
      <formula>NOT(ISERROR(SEARCH("HABILITADO",D22)))</formula>
    </cfRule>
  </conditionalFormatting>
  <conditionalFormatting sqref="H22">
    <cfRule type="containsText" dxfId="250" priority="747" operator="containsText" text="HABILITADO">
      <formula>NOT(ISERROR(SEARCH("HABILITADO",H22)))</formula>
    </cfRule>
  </conditionalFormatting>
  <conditionalFormatting sqref="B22">
    <cfRule type="containsText" dxfId="249" priority="750" operator="containsText" text="HABILITADO">
      <formula>NOT(ISERROR(SEARCH("HABILITADO",B22)))</formula>
    </cfRule>
  </conditionalFormatting>
  <conditionalFormatting sqref="I41">
    <cfRule type="containsText" dxfId="248" priority="746" operator="containsText" text="HABILITADO">
      <formula>NOT(ISERROR(SEARCH("HABILITADO",I41)))</formula>
    </cfRule>
  </conditionalFormatting>
  <conditionalFormatting sqref="I41">
    <cfRule type="cellIs" dxfId="247" priority="745" operator="equal">
      <formula>"X"</formula>
    </cfRule>
  </conditionalFormatting>
  <conditionalFormatting sqref="H24">
    <cfRule type="containsText" dxfId="246" priority="731" operator="containsText" text="HABILITADO">
      <formula>NOT(ISERROR(SEARCH("HABILITADO",H24)))</formula>
    </cfRule>
  </conditionalFormatting>
  <conditionalFormatting sqref="B24">
    <cfRule type="containsText" dxfId="245" priority="730" operator="containsText" text="HABILITADO">
      <formula>NOT(ISERROR(SEARCH("HABILITADO",B24)))</formula>
    </cfRule>
  </conditionalFormatting>
  <conditionalFormatting sqref="I24">
    <cfRule type="containsText" dxfId="244" priority="729" operator="containsText" text="HABILITADO">
      <formula>NOT(ISERROR(SEARCH("HABILITADO",I24)))</formula>
    </cfRule>
  </conditionalFormatting>
  <conditionalFormatting sqref="I24">
    <cfRule type="cellIs" dxfId="243" priority="728" operator="equal">
      <formula>"X"</formula>
    </cfRule>
  </conditionalFormatting>
  <conditionalFormatting sqref="B25">
    <cfRule type="containsText" dxfId="242" priority="696" operator="containsText" text="HABILITADO">
      <formula>NOT(ISERROR(SEARCH("HABILITADO",B25)))</formula>
    </cfRule>
  </conditionalFormatting>
  <conditionalFormatting sqref="C25">
    <cfRule type="containsText" dxfId="241" priority="695" operator="containsText" text="HABILITADO">
      <formula>NOT(ISERROR(SEARCH("HABILITADO",C25)))</formula>
    </cfRule>
  </conditionalFormatting>
  <conditionalFormatting sqref="D25">
    <cfRule type="containsText" dxfId="240" priority="694" operator="containsText" text="HABILITADO">
      <formula>NOT(ISERROR(SEARCH("HABILITADO",D25)))</formula>
    </cfRule>
  </conditionalFormatting>
  <conditionalFormatting sqref="H25">
    <cfRule type="containsText" dxfId="239" priority="693" operator="containsText" text="HABILITADO">
      <formula>NOT(ISERROR(SEARCH("HABILITADO",H25)))</formula>
    </cfRule>
  </conditionalFormatting>
  <conditionalFormatting sqref="I25">
    <cfRule type="containsText" dxfId="238" priority="692" operator="containsText" text="HABILITADO">
      <formula>NOT(ISERROR(SEARCH("HABILITADO",I25)))</formula>
    </cfRule>
  </conditionalFormatting>
  <conditionalFormatting sqref="I25">
    <cfRule type="cellIs" dxfId="237" priority="691" operator="equal">
      <formula>"X"</formula>
    </cfRule>
  </conditionalFormatting>
  <conditionalFormatting sqref="H26">
    <cfRule type="containsText" dxfId="236" priority="690" operator="containsText" text="HABILITADO">
      <formula>NOT(ISERROR(SEARCH("HABILITADO",H26)))</formula>
    </cfRule>
  </conditionalFormatting>
  <conditionalFormatting sqref="B26:E26">
    <cfRule type="containsText" dxfId="235" priority="689" operator="containsText" text="HABILITADO">
      <formula>NOT(ISERROR(SEARCH("HABILITADO",B26)))</formula>
    </cfRule>
  </conditionalFormatting>
  <conditionalFormatting sqref="I26">
    <cfRule type="containsText" dxfId="234" priority="688" operator="containsText" text="HABILITADO">
      <formula>NOT(ISERROR(SEARCH("HABILITADO",I26)))</formula>
    </cfRule>
  </conditionalFormatting>
  <conditionalFormatting sqref="I26">
    <cfRule type="cellIs" dxfId="233" priority="687" operator="equal">
      <formula>"X"</formula>
    </cfRule>
  </conditionalFormatting>
  <conditionalFormatting sqref="I35">
    <cfRule type="containsText" dxfId="232" priority="553" operator="containsText" text="HABILITADO">
      <formula>NOT(ISERROR(SEARCH("HABILITADO",I35)))</formula>
    </cfRule>
  </conditionalFormatting>
  <conditionalFormatting sqref="I35">
    <cfRule type="cellIs" dxfId="231" priority="552" operator="equal">
      <formula>"X"</formula>
    </cfRule>
  </conditionalFormatting>
  <conditionalFormatting sqref="K12">
    <cfRule type="containsText" dxfId="230" priority="510" operator="containsText" text="HABILITADO">
      <formula>NOT(ISERROR(SEARCH("HABILITADO",K12)))</formula>
    </cfRule>
  </conditionalFormatting>
  <conditionalFormatting sqref="K12">
    <cfRule type="cellIs" dxfId="229" priority="506" operator="equal">
      <formula>"À ANUNCIAR"</formula>
    </cfRule>
    <cfRule type="cellIs" dxfId="228" priority="507" operator="equal">
      <formula>"CANCELADO"</formula>
    </cfRule>
    <cfRule type="cellIs" dxfId="227" priority="508" operator="equal">
      <formula>"ANUNCIADO"</formula>
    </cfRule>
    <cfRule type="containsText" dxfId="226" priority="509" operator="containsText" text="AO LARGO">
      <formula>NOT(ISERROR(SEARCH("AO LARGO",K12)))</formula>
    </cfRule>
  </conditionalFormatting>
  <conditionalFormatting sqref="H17">
    <cfRule type="containsText" dxfId="225" priority="371" operator="containsText" text="HABILITADO">
      <formula>NOT(ISERROR(SEARCH("HABILITADO",H17)))</formula>
    </cfRule>
  </conditionalFormatting>
  <conditionalFormatting sqref="B17">
    <cfRule type="containsText" dxfId="224" priority="370" operator="containsText" text="HABILITADO">
      <formula>NOT(ISERROR(SEARCH("HABILITADO",B17)))</formula>
    </cfRule>
  </conditionalFormatting>
  <conditionalFormatting sqref="I17">
    <cfRule type="containsText" dxfId="223" priority="369" operator="containsText" text="HABILITADO">
      <formula>NOT(ISERROR(SEARCH("HABILITADO",I17)))</formula>
    </cfRule>
  </conditionalFormatting>
  <conditionalFormatting sqref="I17">
    <cfRule type="cellIs" dxfId="222" priority="368" operator="equal">
      <formula>"X"</formula>
    </cfRule>
  </conditionalFormatting>
  <conditionalFormatting sqref="H49:I49">
    <cfRule type="containsText" dxfId="221" priority="359" operator="containsText" text="HABILITADO">
      <formula>NOT(ISERROR(SEARCH("HABILITADO",H49)))</formula>
    </cfRule>
  </conditionalFormatting>
  <conditionalFormatting sqref="B49:D49">
    <cfRule type="containsText" dxfId="220" priority="358" operator="containsText" text="HABILITADO">
      <formula>NOT(ISERROR(SEARCH("HABILITADO",B49)))</formula>
    </cfRule>
  </conditionalFormatting>
  <conditionalFormatting sqref="I49">
    <cfRule type="cellIs" dxfId="219" priority="357" operator="equal">
      <formula>"X"</formula>
    </cfRule>
  </conditionalFormatting>
  <conditionalFormatting sqref="H46:I46">
    <cfRule type="containsText" dxfId="218" priority="273" operator="containsText" text="HABILITADO">
      <formula>NOT(ISERROR(SEARCH("HABILITADO",H46)))</formula>
    </cfRule>
  </conditionalFormatting>
  <conditionalFormatting sqref="B46">
    <cfRule type="containsText" dxfId="217" priority="272" operator="containsText" text="HABILITADO">
      <formula>NOT(ISERROR(SEARCH("HABILITADO",B46)))</formula>
    </cfRule>
  </conditionalFormatting>
  <conditionalFormatting sqref="I46">
    <cfRule type="cellIs" dxfId="216" priority="271" operator="equal">
      <formula>"X"</formula>
    </cfRule>
  </conditionalFormatting>
  <conditionalFormatting sqref="B45">
    <cfRule type="containsText" dxfId="215" priority="270" operator="containsText" text="HABILITADO">
      <formula>NOT(ISERROR(SEARCH("HABILITADO",B45)))</formula>
    </cfRule>
  </conditionalFormatting>
  <conditionalFormatting sqref="C45">
    <cfRule type="containsText" dxfId="214" priority="269" operator="containsText" text="HABILITADO">
      <formula>NOT(ISERROR(SEARCH("HABILITADO",C45)))</formula>
    </cfRule>
  </conditionalFormatting>
  <conditionalFormatting sqref="D45">
    <cfRule type="containsText" dxfId="213" priority="268" operator="containsText" text="HABILITADO">
      <formula>NOT(ISERROR(SEARCH("HABILITADO",D45)))</formula>
    </cfRule>
  </conditionalFormatting>
  <conditionalFormatting sqref="H45:I45">
    <cfRule type="containsText" dxfId="212" priority="267" operator="containsText" text="HABILITADO">
      <formula>NOT(ISERROR(SEARCH("HABILITADO",H45)))</formula>
    </cfRule>
  </conditionalFormatting>
  <conditionalFormatting sqref="I45">
    <cfRule type="cellIs" dxfId="211" priority="266" operator="equal">
      <formula>"X"</formula>
    </cfRule>
  </conditionalFormatting>
  <conditionalFormatting sqref="B47">
    <cfRule type="containsText" dxfId="210" priority="258" operator="containsText" text="HABILITADO">
      <formula>NOT(ISERROR(SEARCH("HABILITADO",B47)))</formula>
    </cfRule>
  </conditionalFormatting>
  <conditionalFormatting sqref="C47">
    <cfRule type="containsText" dxfId="209" priority="257" operator="containsText" text="HABILITADO">
      <formula>NOT(ISERROR(SEARCH("HABILITADO",C47)))</formula>
    </cfRule>
  </conditionalFormatting>
  <conditionalFormatting sqref="D47">
    <cfRule type="containsText" dxfId="208" priority="256" operator="containsText" text="HABILITADO">
      <formula>NOT(ISERROR(SEARCH("HABILITADO",D47)))</formula>
    </cfRule>
  </conditionalFormatting>
  <conditionalFormatting sqref="H47:I47">
    <cfRule type="containsText" dxfId="207" priority="255" operator="containsText" text="HABILITADO">
      <formula>NOT(ISERROR(SEARCH("HABILITADO",H47)))</formula>
    </cfRule>
  </conditionalFormatting>
  <conditionalFormatting sqref="I47">
    <cfRule type="cellIs" dxfId="206" priority="254" operator="equal">
      <formula>"X"</formula>
    </cfRule>
  </conditionalFormatting>
  <conditionalFormatting sqref="H15">
    <cfRule type="containsText" dxfId="205" priority="242" operator="containsText" text="HABILITADO">
      <formula>NOT(ISERROR(SEARCH("HABILITADO",H15)))</formula>
    </cfRule>
  </conditionalFormatting>
  <conditionalFormatting sqref="B15">
    <cfRule type="containsText" dxfId="204" priority="241" operator="containsText" text="HABILITADO">
      <formula>NOT(ISERROR(SEARCH("HABILITADO",B15)))</formula>
    </cfRule>
  </conditionalFormatting>
  <conditionalFormatting sqref="I15">
    <cfRule type="containsText" dxfId="203" priority="240" operator="containsText" text="HABILITADO">
      <formula>NOT(ISERROR(SEARCH("HABILITADO",I15)))</formula>
    </cfRule>
  </conditionalFormatting>
  <conditionalFormatting sqref="I15">
    <cfRule type="cellIs" dxfId="202" priority="239" operator="equal">
      <formula>"X"</formula>
    </cfRule>
  </conditionalFormatting>
  <conditionalFormatting sqref="B48">
    <cfRule type="containsText" dxfId="201" priority="238" operator="containsText" text="HABILITADO">
      <formula>NOT(ISERROR(SEARCH("HABILITADO",B48)))</formula>
    </cfRule>
  </conditionalFormatting>
  <conditionalFormatting sqref="C48">
    <cfRule type="containsText" dxfId="200" priority="237" operator="containsText" text="HABILITADO">
      <formula>NOT(ISERROR(SEARCH("HABILITADO",C48)))</formula>
    </cfRule>
  </conditionalFormatting>
  <conditionalFormatting sqref="D48">
    <cfRule type="containsText" dxfId="199" priority="236" operator="containsText" text="HABILITADO">
      <formula>NOT(ISERROR(SEARCH("HABILITADO",D48)))</formula>
    </cfRule>
  </conditionalFormatting>
  <conditionalFormatting sqref="H48">
    <cfRule type="containsText" dxfId="198" priority="235" operator="containsText" text="HABILITADO">
      <formula>NOT(ISERROR(SEARCH("HABILITADO",H48)))</formula>
    </cfRule>
  </conditionalFormatting>
  <conditionalFormatting sqref="I48">
    <cfRule type="containsText" dxfId="197" priority="234" operator="containsText" text="HABILITADO">
      <formula>NOT(ISERROR(SEARCH("HABILITADO",I48)))</formula>
    </cfRule>
  </conditionalFormatting>
  <conditionalFormatting sqref="I48">
    <cfRule type="cellIs" dxfId="196" priority="233" operator="equal">
      <formula>"X"</formula>
    </cfRule>
  </conditionalFormatting>
  <conditionalFormatting sqref="B44">
    <cfRule type="containsText" dxfId="194" priority="197" operator="containsText" text="HABILITADO">
      <formula>NOT(ISERROR(SEARCH("HABILITADO",B44)))</formula>
    </cfRule>
  </conditionalFormatting>
  <conditionalFormatting sqref="C44">
    <cfRule type="containsText" dxfId="193" priority="196" operator="containsText" text="HABILITADO">
      <formula>NOT(ISERROR(SEARCH("HABILITADO",C44)))</formula>
    </cfRule>
  </conditionalFormatting>
  <conditionalFormatting sqref="D44">
    <cfRule type="containsText" dxfId="192" priority="195" operator="containsText" text="HABILITADO">
      <formula>NOT(ISERROR(SEARCH("HABILITADO",D44)))</formula>
    </cfRule>
  </conditionalFormatting>
  <conditionalFormatting sqref="H44">
    <cfRule type="containsText" dxfId="191" priority="194" operator="containsText" text="HABILITADO">
      <formula>NOT(ISERROR(SEARCH("HABILITADO",H44)))</formula>
    </cfRule>
  </conditionalFormatting>
  <conditionalFormatting sqref="I44">
    <cfRule type="containsText" dxfId="190" priority="193" operator="containsText" text="HABILITADO">
      <formula>NOT(ISERROR(SEARCH("HABILITADO",I44)))</formula>
    </cfRule>
  </conditionalFormatting>
  <conditionalFormatting sqref="I44">
    <cfRule type="cellIs" dxfId="189" priority="192" operator="equal">
      <formula>"X"</formula>
    </cfRule>
  </conditionalFormatting>
  <conditionalFormatting sqref="B27">
    <cfRule type="containsText" dxfId="188" priority="123" operator="containsText" text="HABILITADO">
      <formula>NOT(ISERROR(SEARCH("HABILITADO",B27)))</formula>
    </cfRule>
  </conditionalFormatting>
  <conditionalFormatting sqref="B16:E16">
    <cfRule type="containsText" dxfId="187" priority="126" operator="containsText" text="HABILITADO">
      <formula>NOT(ISERROR(SEARCH("HABILITADO",B16)))</formula>
    </cfRule>
  </conditionalFormatting>
  <conditionalFormatting sqref="D27">
    <cfRule type="containsText" dxfId="186" priority="121" operator="containsText" text="HABILITADO">
      <formula>NOT(ISERROR(SEARCH("HABILITADO",D27)))</formula>
    </cfRule>
  </conditionalFormatting>
  <conditionalFormatting sqref="I43">
    <cfRule type="containsText" dxfId="184" priority="157" operator="containsText" text="HABILITADO">
      <formula>NOT(ISERROR(SEARCH("HABILITADO",I43)))</formula>
    </cfRule>
  </conditionalFormatting>
  <conditionalFormatting sqref="H43">
    <cfRule type="containsText" dxfId="183" priority="163" operator="containsText" text="HABILITADO">
      <formula>NOT(ISERROR(SEARCH("HABILITADO",H43)))</formula>
    </cfRule>
  </conditionalFormatting>
  <conditionalFormatting sqref="B43">
    <cfRule type="containsText" dxfId="182" priority="162" operator="containsText" text="HABILITADO">
      <formula>NOT(ISERROR(SEARCH("HABILITADO",B43)))</formula>
    </cfRule>
  </conditionalFormatting>
  <conditionalFormatting sqref="I43">
    <cfRule type="cellIs" dxfId="179" priority="156" operator="equal">
      <formula>"X"</formula>
    </cfRule>
  </conditionalFormatting>
  <conditionalFormatting sqref="B12">
    <cfRule type="containsText" dxfId="178" priority="131" operator="containsText" text="HABILITADO">
      <formula>NOT(ISERROR(SEARCH("HABILITADO",B12)))</formula>
    </cfRule>
  </conditionalFormatting>
  <conditionalFormatting sqref="D12">
    <cfRule type="containsText" dxfId="177" priority="130" operator="containsText" text="HABILITADO">
      <formula>NOT(ISERROR(SEARCH("HABILITADO",D12)))</formula>
    </cfRule>
  </conditionalFormatting>
  <conditionalFormatting sqref="H12:I12">
    <cfRule type="containsText" dxfId="176" priority="129" operator="containsText" text="HABILITADO">
      <formula>NOT(ISERROR(SEARCH("HABILITADO",H12)))</formula>
    </cfRule>
  </conditionalFormatting>
  <conditionalFormatting sqref="I12">
    <cfRule type="cellIs" dxfId="175" priority="128" operator="equal">
      <formula>"X"</formula>
    </cfRule>
  </conditionalFormatting>
  <conditionalFormatting sqref="H16">
    <cfRule type="containsText" dxfId="174" priority="127" operator="containsText" text="HABILITADO">
      <formula>NOT(ISERROR(SEARCH("HABILITADO",H16)))</formula>
    </cfRule>
  </conditionalFormatting>
  <conditionalFormatting sqref="I16">
    <cfRule type="containsText" dxfId="173" priority="125" operator="containsText" text="HABILITADO">
      <formula>NOT(ISERROR(SEARCH("HABILITADO",I16)))</formula>
    </cfRule>
  </conditionalFormatting>
  <conditionalFormatting sqref="I16">
    <cfRule type="cellIs" dxfId="172" priority="124" operator="equal">
      <formula>"X"</formula>
    </cfRule>
  </conditionalFormatting>
  <conditionalFormatting sqref="C27">
    <cfRule type="containsText" dxfId="171" priority="122" operator="containsText" text="HABILITADO">
      <formula>NOT(ISERROR(SEARCH("HABILITADO",C27)))</formula>
    </cfRule>
  </conditionalFormatting>
  <conditionalFormatting sqref="H27">
    <cfRule type="containsText" dxfId="170" priority="120" operator="containsText" text="HABILITADO">
      <formula>NOT(ISERROR(SEARCH("HABILITADO",H27)))</formula>
    </cfRule>
  </conditionalFormatting>
  <conditionalFormatting sqref="I27">
    <cfRule type="containsText" dxfId="169" priority="119" operator="containsText" text="HABILITADO">
      <formula>NOT(ISERROR(SEARCH("HABILITADO",I27)))</formula>
    </cfRule>
  </conditionalFormatting>
  <conditionalFormatting sqref="I27">
    <cfRule type="cellIs" dxfId="168" priority="118" operator="equal">
      <formula>"X"</formula>
    </cfRule>
  </conditionalFormatting>
  <conditionalFormatting sqref="G8">
    <cfRule type="containsText" dxfId="165" priority="66" operator="containsText" text="HABILITADO">
      <formula>NOT(ISERROR(SEARCH("HABILITADO",G8)))</formula>
    </cfRule>
  </conditionalFormatting>
  <conditionalFormatting sqref="G8">
    <cfRule type="cellIs" dxfId="164" priority="65" operator="equal">
      <formula>"X"</formula>
    </cfRule>
  </conditionalFormatting>
  <conditionalFormatting sqref="I6">
    <cfRule type="containsText" dxfId="163" priority="64" operator="containsText" text="HABILITADO">
      <formula>NOT(ISERROR(SEARCH("HABILITADO",I6)))</formula>
    </cfRule>
  </conditionalFormatting>
  <conditionalFormatting sqref="I7">
    <cfRule type="containsText" dxfId="162" priority="63" operator="containsText" text="HABILITADO">
      <formula>NOT(ISERROR(SEARCH("HABILITADO",I7)))</formula>
    </cfRule>
  </conditionalFormatting>
  <conditionalFormatting sqref="I8">
    <cfRule type="containsText" dxfId="161" priority="62" operator="containsText" text="HABILITADO">
      <formula>NOT(ISERROR(SEARCH("HABILITADO",I8)))</formula>
    </cfRule>
  </conditionalFormatting>
  <conditionalFormatting sqref="B8">
    <cfRule type="containsText" dxfId="159" priority="57" operator="containsText" text="HABILITADO">
      <formula>NOT(ISERROR(SEARCH("HABILITADO",B8)))</formula>
    </cfRule>
  </conditionalFormatting>
  <conditionalFormatting sqref="B10">
    <cfRule type="containsText" dxfId="158" priority="56" operator="containsText" text="HABILITADO">
      <formula>NOT(ISERROR(SEARCH("HABILITADO",B10)))</formula>
    </cfRule>
  </conditionalFormatting>
  <conditionalFormatting sqref="B11">
    <cfRule type="containsText" dxfId="157" priority="55" operator="containsText" text="HABILITADO">
      <formula>NOT(ISERROR(SEARCH("HABILITADO",B11)))</formula>
    </cfRule>
  </conditionalFormatting>
  <conditionalFormatting sqref="H10:I10">
    <cfRule type="containsText" dxfId="156" priority="54" operator="containsText" text="HABILITADO">
      <formula>NOT(ISERROR(SEARCH("HABILITADO",H10)))</formula>
    </cfRule>
  </conditionalFormatting>
  <conditionalFormatting sqref="I10">
    <cfRule type="cellIs" dxfId="155" priority="53" operator="equal">
      <formula>"X"</formula>
    </cfRule>
  </conditionalFormatting>
  <conditionalFormatting sqref="H11:I11">
    <cfRule type="containsText" dxfId="154" priority="52" operator="containsText" text="HABILITADO">
      <formula>NOT(ISERROR(SEARCH("HABILITADO",H11)))</formula>
    </cfRule>
  </conditionalFormatting>
  <conditionalFormatting sqref="I11">
    <cfRule type="cellIs" dxfId="153" priority="51" operator="equal">
      <formula>"X"</formula>
    </cfRule>
  </conditionalFormatting>
  <conditionalFormatting sqref="B28">
    <cfRule type="containsText" dxfId="152" priority="49" operator="containsText" text="HABILITADO">
      <formula>NOT(ISERROR(SEARCH("HABILITADO",B28)))</formula>
    </cfRule>
  </conditionalFormatting>
  <conditionalFormatting sqref="C28">
    <cfRule type="containsText" dxfId="151" priority="48" operator="containsText" text="HABILITADO">
      <formula>NOT(ISERROR(SEARCH("HABILITADO",C28)))</formula>
    </cfRule>
  </conditionalFormatting>
  <conditionalFormatting sqref="D28">
    <cfRule type="containsText" dxfId="150" priority="47" operator="containsText" text="HABILITADO">
      <formula>NOT(ISERROR(SEARCH("HABILITADO",D28)))</formula>
    </cfRule>
  </conditionalFormatting>
  <conditionalFormatting sqref="H28">
    <cfRule type="containsText" dxfId="149" priority="46" operator="containsText" text="HABILITADO">
      <formula>NOT(ISERROR(SEARCH("HABILITADO",H28)))</formula>
    </cfRule>
  </conditionalFormatting>
  <conditionalFormatting sqref="I28">
    <cfRule type="containsText" dxfId="148" priority="45" operator="containsText" text="HABILITADO">
      <formula>NOT(ISERROR(SEARCH("HABILITADO",I28)))</formula>
    </cfRule>
  </conditionalFormatting>
  <conditionalFormatting sqref="I28">
    <cfRule type="cellIs" dxfId="147" priority="44" operator="equal">
      <formula>"X"</formula>
    </cfRule>
  </conditionalFormatting>
  <conditionalFormatting sqref="B29">
    <cfRule type="containsText" dxfId="146" priority="43" operator="containsText" text="HABILITADO">
      <formula>NOT(ISERROR(SEARCH("HABILITADO",B29)))</formula>
    </cfRule>
  </conditionalFormatting>
  <conditionalFormatting sqref="C29">
    <cfRule type="containsText" dxfId="145" priority="42" operator="containsText" text="HABILITADO">
      <formula>NOT(ISERROR(SEARCH("HABILITADO",C29)))</formula>
    </cfRule>
  </conditionalFormatting>
  <conditionalFormatting sqref="D29">
    <cfRule type="containsText" dxfId="144" priority="41" operator="containsText" text="HABILITADO">
      <formula>NOT(ISERROR(SEARCH("HABILITADO",D29)))</formula>
    </cfRule>
  </conditionalFormatting>
  <conditionalFormatting sqref="H29">
    <cfRule type="containsText" dxfId="143" priority="40" operator="containsText" text="HABILITADO">
      <formula>NOT(ISERROR(SEARCH("HABILITADO",H29)))</formula>
    </cfRule>
  </conditionalFormatting>
  <conditionalFormatting sqref="I29">
    <cfRule type="containsText" dxfId="142" priority="39" operator="containsText" text="HABILITADO">
      <formula>NOT(ISERROR(SEARCH("HABILITADO",I29)))</formula>
    </cfRule>
  </conditionalFormatting>
  <conditionalFormatting sqref="I29">
    <cfRule type="cellIs" dxfId="141" priority="38" operator="equal">
      <formula>"X"</formula>
    </cfRule>
  </conditionalFormatting>
  <conditionalFormatting sqref="H30">
    <cfRule type="containsText" dxfId="140" priority="37" operator="containsText" text="HABILITADO">
      <formula>NOT(ISERROR(SEARCH("HABILITADO",H30)))</formula>
    </cfRule>
  </conditionalFormatting>
  <conditionalFormatting sqref="B30">
    <cfRule type="containsText" dxfId="139" priority="36" operator="containsText" text="HABILITADO">
      <formula>NOT(ISERROR(SEARCH("HABILITADO",B30)))</formula>
    </cfRule>
  </conditionalFormatting>
  <conditionalFormatting sqref="I30">
    <cfRule type="containsText" dxfId="138" priority="35" operator="containsText" text="HABILITADO">
      <formula>NOT(ISERROR(SEARCH("HABILITADO",I30)))</formula>
    </cfRule>
  </conditionalFormatting>
  <conditionalFormatting sqref="I30">
    <cfRule type="cellIs" dxfId="137" priority="34" operator="equal">
      <formula>"X"</formula>
    </cfRule>
  </conditionalFormatting>
  <conditionalFormatting sqref="H31">
    <cfRule type="containsText" dxfId="136" priority="33" operator="containsText" text="HABILITADO">
      <formula>NOT(ISERROR(SEARCH("HABILITADO",H31)))</formula>
    </cfRule>
  </conditionalFormatting>
  <conditionalFormatting sqref="B31">
    <cfRule type="containsText" dxfId="135" priority="32" operator="containsText" text="HABILITADO">
      <formula>NOT(ISERROR(SEARCH("HABILITADO",B31)))</formula>
    </cfRule>
  </conditionalFormatting>
  <conditionalFormatting sqref="I31">
    <cfRule type="containsText" dxfId="134" priority="31" operator="containsText" text="HABILITADO">
      <formula>NOT(ISERROR(SEARCH("HABILITADO",I31)))</formula>
    </cfRule>
  </conditionalFormatting>
  <conditionalFormatting sqref="I31">
    <cfRule type="cellIs" dxfId="133" priority="30" operator="equal">
      <formula>"X"</formula>
    </cfRule>
  </conditionalFormatting>
  <conditionalFormatting sqref="H32:I32">
    <cfRule type="containsText" dxfId="132" priority="29" operator="containsText" text="HABILITADO">
      <formula>NOT(ISERROR(SEARCH("HABILITADO",H32)))</formula>
    </cfRule>
  </conditionalFormatting>
  <conditionalFormatting sqref="I32">
    <cfRule type="cellIs" dxfId="131" priority="28" operator="equal">
      <formula>"X"</formula>
    </cfRule>
  </conditionalFormatting>
  <conditionalFormatting sqref="B32:D32">
    <cfRule type="containsText" dxfId="130" priority="27" operator="containsText" text="HABILITADO">
      <formula>NOT(ISERROR(SEARCH("HABILITADO",B32)))</formula>
    </cfRule>
  </conditionalFormatting>
  <conditionalFormatting sqref="I36:I37">
    <cfRule type="containsText" dxfId="129" priority="26" operator="containsText" text="HABILITADO">
      <formula>NOT(ISERROR(SEARCH("HABILITADO",I36)))</formula>
    </cfRule>
  </conditionalFormatting>
  <conditionalFormatting sqref="I36:I37">
    <cfRule type="cellIs" dxfId="128" priority="25" operator="equal">
      <formula>"X"</formula>
    </cfRule>
  </conditionalFormatting>
  <conditionalFormatting sqref="H37">
    <cfRule type="containsText" dxfId="127" priority="24" operator="containsText" text="HABILITADO">
      <formula>NOT(ISERROR(SEARCH("HABILITADO",H37)))</formula>
    </cfRule>
  </conditionalFormatting>
  <conditionalFormatting sqref="B37">
    <cfRule type="containsText" dxfId="126" priority="23" operator="containsText" text="HABILITADO">
      <formula>NOT(ISERROR(SEARCH("HABILITADO",B37)))</formula>
    </cfRule>
  </conditionalFormatting>
  <conditionalFormatting sqref="B36">
    <cfRule type="containsText" dxfId="125" priority="22" operator="containsText" text="HABILITADO">
      <formula>NOT(ISERROR(SEARCH("HABILITADO",B36)))</formula>
    </cfRule>
  </conditionalFormatting>
  <conditionalFormatting sqref="C36">
    <cfRule type="containsText" dxfId="124" priority="21" operator="containsText" text="HABILITADO">
      <formula>NOT(ISERROR(SEARCH("HABILITADO",C36)))</formula>
    </cfRule>
  </conditionalFormatting>
  <conditionalFormatting sqref="D36">
    <cfRule type="containsText" dxfId="123" priority="20" operator="containsText" text="HABILITADO">
      <formula>NOT(ISERROR(SEARCH("HABILITADO",D36)))</formula>
    </cfRule>
  </conditionalFormatting>
  <conditionalFormatting sqref="H36">
    <cfRule type="containsText" dxfId="122" priority="19" operator="containsText" text="HABILITADO">
      <formula>NOT(ISERROR(SEARCH("HABILITADO",H36)))</formula>
    </cfRule>
  </conditionalFormatting>
  <conditionalFormatting sqref="B38:F38 H38:I38">
    <cfRule type="containsText" dxfId="121" priority="18" operator="containsText" text="HABILITADO">
      <formula>NOT(ISERROR(SEARCH("HABILITADO",B38)))</formula>
    </cfRule>
  </conditionalFormatting>
  <conditionalFormatting sqref="I38">
    <cfRule type="cellIs" dxfId="120" priority="17" operator="equal">
      <formula>"X"</formula>
    </cfRule>
  </conditionalFormatting>
  <conditionalFormatting sqref="H39:I40">
    <cfRule type="containsText" dxfId="119" priority="16" operator="containsText" text="HABILITADO">
      <formula>NOT(ISERROR(SEARCH("HABILITADO",H39)))</formula>
    </cfRule>
  </conditionalFormatting>
  <conditionalFormatting sqref="I39:I40">
    <cfRule type="cellIs" dxfId="118" priority="15" operator="equal">
      <formula>"X"</formula>
    </cfRule>
  </conditionalFormatting>
  <conditionalFormatting sqref="B40:E40 C39:D39">
    <cfRule type="containsText" dxfId="117" priority="14" operator="containsText" text="HABILITADO">
      <formula>NOT(ISERROR(SEARCH("HABILITADO",B39)))</formula>
    </cfRule>
  </conditionalFormatting>
  <conditionalFormatting sqref="B39">
    <cfRule type="containsText" dxfId="116" priority="13" operator="containsText" text="HABILITADO">
      <formula>NOT(ISERROR(SEARCH("HABILITADO",B39)))</formula>
    </cfRule>
  </conditionalFormatting>
  <conditionalFormatting sqref="B6">
    <cfRule type="containsText" dxfId="115" priority="12" operator="containsText" text="HABILITADO">
      <formula>NOT(ISERROR(SEARCH("HABILITADO",B6)))</formula>
    </cfRule>
  </conditionalFormatting>
  <conditionalFormatting sqref="G6">
    <cfRule type="containsText" dxfId="114" priority="11" operator="containsText" text="HABILITADO">
      <formula>NOT(ISERROR(SEARCH("HABILITADO",G6)))</formula>
    </cfRule>
  </conditionalFormatting>
  <conditionalFormatting sqref="G6">
    <cfRule type="cellIs" dxfId="113" priority="10" operator="equal">
      <formula>"X"</formula>
    </cfRule>
  </conditionalFormatting>
  <conditionalFormatting sqref="B7">
    <cfRule type="containsText" dxfId="8" priority="9" operator="containsText" text="HABILITADO">
      <formula>NOT(ISERROR(SEARCH("HABILITADO",B7)))</formula>
    </cfRule>
  </conditionalFormatting>
  <conditionalFormatting sqref="G7">
    <cfRule type="containsText" dxfId="7" priority="8" operator="containsText" text="HABILITADO">
      <formula>NOT(ISERROR(SEARCH("HABILITADO",G7)))</formula>
    </cfRule>
  </conditionalFormatting>
  <conditionalFormatting sqref="G7">
    <cfRule type="cellIs" dxfId="6" priority="7" operator="equal">
      <formula>"X"</formula>
    </cfRule>
  </conditionalFormatting>
  <conditionalFormatting sqref="I42">
    <cfRule type="containsText" dxfId="5" priority="6" operator="containsText" text="HABILITADO">
      <formula>NOT(ISERROR(SEARCH("HABILITADO",I42)))</formula>
    </cfRule>
  </conditionalFormatting>
  <conditionalFormatting sqref="I42">
    <cfRule type="cellIs" dxfId="4" priority="5" operator="equal">
      <formula>"X"</formula>
    </cfRule>
  </conditionalFormatting>
  <conditionalFormatting sqref="B42">
    <cfRule type="containsText" dxfId="3" priority="4" operator="containsText" text="HABILITADO">
      <formula>NOT(ISERROR(SEARCH("HABILITADO",B42)))</formula>
    </cfRule>
  </conditionalFormatting>
  <conditionalFormatting sqref="C42">
    <cfRule type="containsText" dxfId="2" priority="3" operator="containsText" text="HABILITADO">
      <formula>NOT(ISERROR(SEARCH("HABILITADO",C42)))</formula>
    </cfRule>
  </conditionalFormatting>
  <conditionalFormatting sqref="D42">
    <cfRule type="containsText" dxfId="1" priority="2" operator="containsText" text="HABILITADO">
      <formula>NOT(ISERROR(SEARCH("HABILITADO",D42)))</formula>
    </cfRule>
  </conditionalFormatting>
  <conditionalFormatting sqref="H42">
    <cfRule type="containsText" dxfId="0" priority="1" operator="containsText" text="HABILITADO">
      <formula>NOT(ISERROR(SEARCH("HABILITADO",H42)))</formula>
    </cfRule>
  </conditionalFormatting>
  <pageMargins left="0" right="0" top="0" bottom="0" header="0" footer="0"/>
  <pageSetup paperSize="9" scale="28" orientation="portrait" horizontalDpi="2400" verticalDpi="2400" r:id="rId1"/>
  <drawing r:id="rId2"/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FFFF00"/>
  </sheetPr>
  <dimension ref="A1:R129"/>
  <sheetViews>
    <sheetView view="pageBreakPreview" topLeftCell="A4" zoomScale="84" zoomScaleNormal="100" zoomScaleSheetLayoutView="84" workbookViewId="0">
      <selection activeCell="R19" sqref="R19"/>
    </sheetView>
  </sheetViews>
  <sheetFormatPr defaultRowHeight="15" x14ac:dyDescent="0.25"/>
  <cols>
    <col min="1" max="1" width="7" customWidth="1"/>
    <col min="2" max="2" width="5.7109375" bestFit="1" customWidth="1"/>
    <col min="3" max="3" width="21.28515625" customWidth="1"/>
    <col min="4" max="4" width="18" customWidth="1"/>
    <col min="5" max="5" width="4.5703125" bestFit="1" customWidth="1"/>
    <col min="6" max="6" width="7.28515625" bestFit="1" customWidth="1"/>
    <col min="7" max="7" width="6.28515625" bestFit="1" customWidth="1"/>
    <col min="8" max="8" width="6.42578125" bestFit="1" customWidth="1"/>
    <col min="9" max="10" width="7.28515625" bestFit="1" customWidth="1"/>
    <col min="11" max="11" width="8.28515625" bestFit="1" customWidth="1"/>
    <col min="12" max="12" width="11.42578125" customWidth="1"/>
    <col min="13" max="13" width="9.7109375" customWidth="1"/>
    <col min="14" max="14" width="16.85546875" customWidth="1"/>
    <col min="15" max="15" width="13.85546875" bestFit="1" customWidth="1"/>
    <col min="16" max="16" width="9" bestFit="1" customWidth="1"/>
    <col min="17" max="17" width="15.85546875" bestFit="1" customWidth="1"/>
    <col min="18" max="18" width="14.140625" customWidth="1"/>
  </cols>
  <sheetData>
    <row r="1" spans="1:18" x14ac:dyDescent="0.25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18" ht="15" customHeight="1" x14ac:dyDescent="0.25">
      <c r="A2" s="252" t="s">
        <v>127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x14ac:dyDescent="0.2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</row>
    <row r="4" spans="1:18" ht="15" customHeight="1" x14ac:dyDescent="0.25">
      <c r="A4" s="252" t="s">
        <v>475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 x14ac:dyDescent="0.25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</row>
    <row r="6" spans="1:18" x14ac:dyDescent="0.25">
      <c r="A6" s="93" t="s">
        <v>25</v>
      </c>
      <c r="B6" s="93" t="s">
        <v>26</v>
      </c>
      <c r="C6" s="93" t="s">
        <v>35</v>
      </c>
      <c r="D6" s="93" t="s">
        <v>27</v>
      </c>
      <c r="E6" s="93" t="s">
        <v>19</v>
      </c>
      <c r="F6" s="93" t="s">
        <v>36</v>
      </c>
      <c r="G6" s="93" t="s">
        <v>37</v>
      </c>
      <c r="H6" s="93" t="s">
        <v>22</v>
      </c>
      <c r="I6" s="93" t="s">
        <v>38</v>
      </c>
      <c r="J6" s="93" t="s">
        <v>23</v>
      </c>
      <c r="K6" s="93" t="s">
        <v>24</v>
      </c>
      <c r="L6" s="93" t="s">
        <v>39</v>
      </c>
      <c r="M6" s="93" t="s">
        <v>40</v>
      </c>
      <c r="N6" s="93" t="s">
        <v>41</v>
      </c>
      <c r="O6" s="93" t="s">
        <v>20</v>
      </c>
      <c r="P6" s="93" t="s">
        <v>21</v>
      </c>
      <c r="Q6" s="94" t="s">
        <v>42</v>
      </c>
      <c r="R6" s="93" t="s">
        <v>43</v>
      </c>
    </row>
    <row r="7" spans="1:18" x14ac:dyDescent="0.25">
      <c r="A7" s="95">
        <v>44300</v>
      </c>
      <c r="B7" s="96">
        <v>0.3125</v>
      </c>
      <c r="C7" s="97" t="s">
        <v>209</v>
      </c>
      <c r="D7" s="97" t="s">
        <v>471</v>
      </c>
      <c r="E7" s="97" t="s">
        <v>28</v>
      </c>
      <c r="F7" s="98">
        <v>228.99</v>
      </c>
      <c r="G7" s="98">
        <v>32.26</v>
      </c>
      <c r="H7" s="98">
        <v>7.23</v>
      </c>
      <c r="I7" s="98">
        <v>43715</v>
      </c>
      <c r="J7" s="98">
        <v>82235</v>
      </c>
      <c r="K7" s="98">
        <v>9609615</v>
      </c>
      <c r="L7" s="97" t="s">
        <v>303</v>
      </c>
      <c r="M7" s="97" t="s">
        <v>138</v>
      </c>
      <c r="N7" s="97" t="s">
        <v>11</v>
      </c>
      <c r="O7" s="97" t="s">
        <v>30</v>
      </c>
      <c r="P7" s="97" t="s">
        <v>210</v>
      </c>
      <c r="Q7" s="4"/>
      <c r="R7" s="97" t="s">
        <v>472</v>
      </c>
    </row>
    <row r="8" spans="1:18" x14ac:dyDescent="0.25">
      <c r="A8" s="185">
        <v>44300</v>
      </c>
      <c r="B8" s="186">
        <v>0.31736111111111115</v>
      </c>
      <c r="C8" s="187" t="s">
        <v>155</v>
      </c>
      <c r="D8" s="187" t="s">
        <v>44</v>
      </c>
      <c r="E8" s="187" t="s">
        <v>28</v>
      </c>
      <c r="F8" s="188">
        <v>229</v>
      </c>
      <c r="G8" s="188">
        <v>38</v>
      </c>
      <c r="H8" s="188">
        <v>7.33</v>
      </c>
      <c r="I8" s="188">
        <v>47034</v>
      </c>
      <c r="J8" s="188">
        <v>84992</v>
      </c>
      <c r="K8" s="188">
        <v>9749300</v>
      </c>
      <c r="L8" s="187" t="s">
        <v>310</v>
      </c>
      <c r="M8" s="187" t="s">
        <v>138</v>
      </c>
      <c r="N8" s="187" t="s">
        <v>103</v>
      </c>
      <c r="O8" s="187" t="s">
        <v>32</v>
      </c>
      <c r="P8" s="187" t="s">
        <v>156</v>
      </c>
      <c r="Q8" s="191">
        <v>44266.006944444445</v>
      </c>
      <c r="R8" s="187" t="s">
        <v>283</v>
      </c>
    </row>
    <row r="9" spans="1:18" x14ac:dyDescent="0.25">
      <c r="A9" s="178">
        <v>44300</v>
      </c>
      <c r="B9" s="179">
        <v>0.41666666666666669</v>
      </c>
      <c r="C9" s="180" t="s">
        <v>180</v>
      </c>
      <c r="D9" s="180" t="s">
        <v>311</v>
      </c>
      <c r="E9" s="180" t="s">
        <v>28</v>
      </c>
      <c r="F9" s="181">
        <v>291.52</v>
      </c>
      <c r="G9" s="181">
        <v>45</v>
      </c>
      <c r="H9" s="181">
        <v>11.3</v>
      </c>
      <c r="I9" s="181">
        <v>94970</v>
      </c>
      <c r="J9" s="181">
        <v>181060</v>
      </c>
      <c r="K9" s="181">
        <v>9835898</v>
      </c>
      <c r="L9" s="180" t="s">
        <v>140</v>
      </c>
      <c r="M9" s="180" t="s">
        <v>135</v>
      </c>
      <c r="N9" s="180" t="s">
        <v>57</v>
      </c>
      <c r="O9" s="180" t="s">
        <v>30</v>
      </c>
      <c r="P9" s="180" t="s">
        <v>183</v>
      </c>
      <c r="Q9" s="264">
        <v>44279.541666666664</v>
      </c>
      <c r="R9" s="180" t="s">
        <v>100</v>
      </c>
    </row>
    <row r="10" spans="1:18" x14ac:dyDescent="0.25">
      <c r="A10" s="151">
        <v>44300</v>
      </c>
      <c r="B10" s="152">
        <v>0.5</v>
      </c>
      <c r="C10" s="153" t="s">
        <v>224</v>
      </c>
      <c r="D10" s="153" t="s">
        <v>44</v>
      </c>
      <c r="E10" s="153" t="s">
        <v>28</v>
      </c>
      <c r="F10" s="154">
        <v>228.95</v>
      </c>
      <c r="G10" s="154">
        <v>35</v>
      </c>
      <c r="H10" s="154">
        <v>7.1</v>
      </c>
      <c r="I10" s="154">
        <v>45252</v>
      </c>
      <c r="J10" s="154">
        <v>84790</v>
      </c>
      <c r="K10" s="154">
        <v>9774288</v>
      </c>
      <c r="L10" s="265"/>
      <c r="M10" s="265"/>
      <c r="N10" s="153" t="s">
        <v>57</v>
      </c>
      <c r="O10" s="153" t="s">
        <v>30</v>
      </c>
      <c r="P10" s="153" t="s">
        <v>232</v>
      </c>
      <c r="Q10" s="177">
        <v>44286.845833333333</v>
      </c>
      <c r="R10" s="153" t="s">
        <v>104</v>
      </c>
    </row>
    <row r="11" spans="1:18" x14ac:dyDescent="0.25">
      <c r="A11" s="151">
        <v>44300</v>
      </c>
      <c r="B11" s="152">
        <v>0.54166666666666663</v>
      </c>
      <c r="C11" s="153" t="s">
        <v>157</v>
      </c>
      <c r="D11" s="153" t="s">
        <v>44</v>
      </c>
      <c r="E11" s="153" t="s">
        <v>28</v>
      </c>
      <c r="F11" s="154">
        <v>225</v>
      </c>
      <c r="G11" s="154">
        <v>32.24</v>
      </c>
      <c r="H11" s="154">
        <v>7.3</v>
      </c>
      <c r="I11" s="154">
        <v>38684</v>
      </c>
      <c r="J11" s="154">
        <v>72917</v>
      </c>
      <c r="K11" s="154">
        <v>9208526</v>
      </c>
      <c r="L11" s="153" t="s">
        <v>291</v>
      </c>
      <c r="M11" s="153" t="s">
        <v>137</v>
      </c>
      <c r="N11" s="153" t="s">
        <v>11</v>
      </c>
      <c r="O11" s="153" t="s">
        <v>29</v>
      </c>
      <c r="P11" s="153" t="s">
        <v>158</v>
      </c>
      <c r="Q11" s="177">
        <v>44265.972222222219</v>
      </c>
      <c r="R11" s="153" t="s">
        <v>104</v>
      </c>
    </row>
    <row r="12" spans="1:18" x14ac:dyDescent="0.25">
      <c r="A12" s="178">
        <v>44300</v>
      </c>
      <c r="B12" s="179">
        <v>0.54166666666666663</v>
      </c>
      <c r="C12" s="180" t="s">
        <v>244</v>
      </c>
      <c r="D12" s="180" t="s">
        <v>312</v>
      </c>
      <c r="E12" s="180" t="s">
        <v>136</v>
      </c>
      <c r="F12" s="181">
        <v>196.3</v>
      </c>
      <c r="G12" s="181">
        <v>32.25</v>
      </c>
      <c r="H12" s="181">
        <v>12.3</v>
      </c>
      <c r="I12" s="181">
        <v>35240</v>
      </c>
      <c r="J12" s="181">
        <v>53021</v>
      </c>
      <c r="K12" s="181">
        <v>9419230</v>
      </c>
      <c r="L12" s="180" t="s">
        <v>146</v>
      </c>
      <c r="M12" s="180" t="s">
        <v>135</v>
      </c>
      <c r="N12" s="180" t="s">
        <v>154</v>
      </c>
      <c r="O12" s="180" t="s">
        <v>29</v>
      </c>
      <c r="P12" s="180" t="s">
        <v>245</v>
      </c>
      <c r="Q12" s="192"/>
      <c r="R12" s="180" t="s">
        <v>100</v>
      </c>
    </row>
    <row r="13" spans="1:18" x14ac:dyDescent="0.25">
      <c r="A13" s="95">
        <v>44300</v>
      </c>
      <c r="B13" s="96">
        <v>0.625</v>
      </c>
      <c r="C13" s="97" t="s">
        <v>313</v>
      </c>
      <c r="D13" s="97" t="s">
        <v>314</v>
      </c>
      <c r="E13" s="97" t="s">
        <v>28</v>
      </c>
      <c r="F13" s="98">
        <v>189.97</v>
      </c>
      <c r="G13" s="98">
        <v>28.5</v>
      </c>
      <c r="H13" s="98">
        <v>0</v>
      </c>
      <c r="I13" s="98">
        <v>24109</v>
      </c>
      <c r="J13" s="98">
        <v>37965</v>
      </c>
      <c r="K13" s="98">
        <v>9346847</v>
      </c>
      <c r="L13" s="97" t="s">
        <v>291</v>
      </c>
      <c r="M13" s="97" t="s">
        <v>138</v>
      </c>
      <c r="N13" s="97" t="s">
        <v>103</v>
      </c>
      <c r="O13" s="97" t="s">
        <v>112</v>
      </c>
      <c r="P13" s="97" t="s">
        <v>315</v>
      </c>
      <c r="Q13" s="99">
        <v>44288.375</v>
      </c>
      <c r="R13" s="97" t="s">
        <v>45</v>
      </c>
    </row>
    <row r="14" spans="1:18" x14ac:dyDescent="0.25">
      <c r="A14" s="100">
        <v>44300</v>
      </c>
      <c r="B14" s="101">
        <v>0.64583333333333337</v>
      </c>
      <c r="C14" s="102" t="s">
        <v>316</v>
      </c>
      <c r="D14" s="102" t="s">
        <v>317</v>
      </c>
      <c r="E14" s="102" t="s">
        <v>28</v>
      </c>
      <c r="F14" s="103">
        <v>169.61</v>
      </c>
      <c r="G14" s="103">
        <v>27.2</v>
      </c>
      <c r="H14" s="103">
        <v>6.1</v>
      </c>
      <c r="I14" s="103">
        <v>17697</v>
      </c>
      <c r="J14" s="103">
        <v>28740</v>
      </c>
      <c r="K14" s="103">
        <v>9231676</v>
      </c>
      <c r="L14" s="3"/>
      <c r="M14" s="3"/>
      <c r="N14" s="102" t="s">
        <v>131</v>
      </c>
      <c r="O14" s="102" t="s">
        <v>88</v>
      </c>
      <c r="P14" s="102" t="s">
        <v>318</v>
      </c>
      <c r="Q14" s="3"/>
      <c r="R14" s="102" t="s">
        <v>45</v>
      </c>
    </row>
    <row r="15" spans="1:18" x14ac:dyDescent="0.25">
      <c r="A15" s="95">
        <v>44300</v>
      </c>
      <c r="B15" s="96">
        <v>0.70833333333333337</v>
      </c>
      <c r="C15" s="97" t="s">
        <v>229</v>
      </c>
      <c r="D15" s="97" t="s">
        <v>293</v>
      </c>
      <c r="E15" s="97" t="s">
        <v>31</v>
      </c>
      <c r="F15" s="98">
        <v>183</v>
      </c>
      <c r="G15" s="98">
        <v>32.200000000000003</v>
      </c>
      <c r="H15" s="98">
        <v>12.5</v>
      </c>
      <c r="I15" s="98">
        <v>29429</v>
      </c>
      <c r="J15" s="98">
        <v>49737</v>
      </c>
      <c r="K15" s="98">
        <v>9683984</v>
      </c>
      <c r="L15" s="97" t="s">
        <v>319</v>
      </c>
      <c r="M15" s="97" t="s">
        <v>137</v>
      </c>
      <c r="N15" s="97" t="s">
        <v>118</v>
      </c>
      <c r="O15" s="97" t="s">
        <v>32</v>
      </c>
      <c r="P15" s="97" t="s">
        <v>230</v>
      </c>
      <c r="Q15" s="4"/>
      <c r="R15" s="97" t="s">
        <v>45</v>
      </c>
    </row>
    <row r="16" spans="1:18" x14ac:dyDescent="0.25">
      <c r="A16" s="100">
        <v>44300</v>
      </c>
      <c r="B16" s="101">
        <v>0.70833333333333337</v>
      </c>
      <c r="C16" s="102" t="s">
        <v>237</v>
      </c>
      <c r="D16" s="102" t="s">
        <v>320</v>
      </c>
      <c r="E16" s="102" t="s">
        <v>28</v>
      </c>
      <c r="F16" s="103">
        <v>229</v>
      </c>
      <c r="G16" s="103">
        <v>32.24</v>
      </c>
      <c r="H16" s="103">
        <v>12.5</v>
      </c>
      <c r="I16" s="103">
        <v>43283</v>
      </c>
      <c r="J16" s="103">
        <v>81944</v>
      </c>
      <c r="K16" s="103">
        <v>9804564</v>
      </c>
      <c r="L16" s="102" t="s">
        <v>321</v>
      </c>
      <c r="M16" s="102" t="s">
        <v>137</v>
      </c>
      <c r="N16" s="102" t="s">
        <v>118</v>
      </c>
      <c r="O16" s="102" t="s">
        <v>29</v>
      </c>
      <c r="P16" s="102" t="s">
        <v>238</v>
      </c>
      <c r="Q16" s="104">
        <v>44291.695833333331</v>
      </c>
      <c r="R16" s="102" t="s">
        <v>45</v>
      </c>
    </row>
    <row r="17" spans="1:18" x14ac:dyDescent="0.25">
      <c r="A17" s="95">
        <v>44300</v>
      </c>
      <c r="B17" s="96">
        <v>0.70833333333333337</v>
      </c>
      <c r="C17" s="97" t="s">
        <v>234</v>
      </c>
      <c r="D17" s="97" t="s">
        <v>322</v>
      </c>
      <c r="E17" s="97" t="s">
        <v>31</v>
      </c>
      <c r="F17" s="98">
        <v>144.09</v>
      </c>
      <c r="G17" s="98">
        <v>24.19</v>
      </c>
      <c r="H17" s="98">
        <v>6.1</v>
      </c>
      <c r="I17" s="98">
        <v>11660</v>
      </c>
      <c r="J17" s="98">
        <v>19999</v>
      </c>
      <c r="K17" s="98">
        <v>9358632</v>
      </c>
      <c r="L17" s="97" t="s">
        <v>323</v>
      </c>
      <c r="M17" s="97" t="s">
        <v>135</v>
      </c>
      <c r="N17" s="97" t="s">
        <v>102</v>
      </c>
      <c r="O17" s="97" t="s">
        <v>32</v>
      </c>
      <c r="P17" s="97" t="s">
        <v>235</v>
      </c>
      <c r="Q17" s="4"/>
      <c r="R17" s="97" t="s">
        <v>45</v>
      </c>
    </row>
    <row r="18" spans="1:18" x14ac:dyDescent="0.25">
      <c r="A18" s="100">
        <v>44300</v>
      </c>
      <c r="B18" s="101">
        <v>0.79166666666666663</v>
      </c>
      <c r="C18" s="102" t="s">
        <v>324</v>
      </c>
      <c r="D18" s="102" t="s">
        <v>304</v>
      </c>
      <c r="E18" s="102" t="s">
        <v>33</v>
      </c>
      <c r="F18" s="103">
        <v>220.43</v>
      </c>
      <c r="G18" s="103">
        <v>32.24</v>
      </c>
      <c r="H18" s="103">
        <v>0</v>
      </c>
      <c r="I18" s="103">
        <v>35881</v>
      </c>
      <c r="J18" s="103">
        <v>42157</v>
      </c>
      <c r="K18" s="103">
        <v>9246683</v>
      </c>
      <c r="L18" s="3"/>
      <c r="M18" s="3"/>
      <c r="N18" s="102" t="s">
        <v>98</v>
      </c>
      <c r="O18" s="102" t="s">
        <v>29</v>
      </c>
      <c r="P18" s="102" t="s">
        <v>325</v>
      </c>
      <c r="Q18" s="3"/>
      <c r="R18" s="102" t="s">
        <v>45</v>
      </c>
    </row>
    <row r="19" spans="1:18" x14ac:dyDescent="0.25">
      <c r="A19" s="95">
        <v>44300</v>
      </c>
      <c r="B19" s="96">
        <v>0.77083333333333337</v>
      </c>
      <c r="C19" s="97" t="s">
        <v>326</v>
      </c>
      <c r="D19" s="97" t="s">
        <v>327</v>
      </c>
      <c r="E19" s="97" t="s">
        <v>31</v>
      </c>
      <c r="F19" s="98">
        <v>183.2</v>
      </c>
      <c r="G19" s="98">
        <v>32.229999999999997</v>
      </c>
      <c r="H19" s="98">
        <v>9.9</v>
      </c>
      <c r="I19" s="98">
        <v>29348</v>
      </c>
      <c r="J19" s="98">
        <v>46616</v>
      </c>
      <c r="K19" s="98">
        <v>9314911</v>
      </c>
      <c r="L19" s="97" t="s">
        <v>146</v>
      </c>
      <c r="M19" s="97" t="s">
        <v>135</v>
      </c>
      <c r="N19" s="97" t="s">
        <v>133</v>
      </c>
      <c r="O19" s="97" t="s">
        <v>51</v>
      </c>
      <c r="P19" s="97" t="s">
        <v>328</v>
      </c>
      <c r="Q19" s="4"/>
      <c r="R19" s="97" t="s">
        <v>45</v>
      </c>
    </row>
    <row r="20" spans="1:18" x14ac:dyDescent="0.25">
      <c r="A20" s="100">
        <v>44300</v>
      </c>
      <c r="B20" s="101">
        <v>0.83333333333333337</v>
      </c>
      <c r="C20" s="102" t="s">
        <v>215</v>
      </c>
      <c r="D20" s="102" t="s">
        <v>132</v>
      </c>
      <c r="E20" s="102" t="s">
        <v>28</v>
      </c>
      <c r="F20" s="103">
        <v>196</v>
      </c>
      <c r="G20" s="103">
        <v>32.26</v>
      </c>
      <c r="H20" s="103">
        <v>0</v>
      </c>
      <c r="I20" s="103">
        <v>34378</v>
      </c>
      <c r="J20" s="103">
        <v>58487</v>
      </c>
      <c r="K20" s="103">
        <v>9452543</v>
      </c>
      <c r="L20" s="102" t="s">
        <v>329</v>
      </c>
      <c r="M20" s="102" t="s">
        <v>137</v>
      </c>
      <c r="N20" s="102" t="s">
        <v>102</v>
      </c>
      <c r="O20" s="102" t="s">
        <v>32</v>
      </c>
      <c r="P20" s="102" t="s">
        <v>216</v>
      </c>
      <c r="Q20" s="104">
        <v>44291.090277777781</v>
      </c>
      <c r="R20" s="102" t="s">
        <v>45</v>
      </c>
    </row>
    <row r="21" spans="1:18" x14ac:dyDescent="0.25">
      <c r="A21" s="95">
        <v>44300</v>
      </c>
      <c r="B21" s="96">
        <v>0.91666666666666663</v>
      </c>
      <c r="C21" s="97" t="s">
        <v>330</v>
      </c>
      <c r="D21" s="97" t="s">
        <v>331</v>
      </c>
      <c r="E21" s="97" t="s">
        <v>332</v>
      </c>
      <c r="F21" s="98">
        <v>180</v>
      </c>
      <c r="G21" s="98">
        <v>29.2</v>
      </c>
      <c r="H21" s="98">
        <v>10.1</v>
      </c>
      <c r="I21" s="98">
        <v>25994</v>
      </c>
      <c r="J21" s="98">
        <v>29191</v>
      </c>
      <c r="K21" s="98">
        <v>9292759</v>
      </c>
      <c r="L21" s="4"/>
      <c r="M21" s="4"/>
      <c r="N21" s="97" t="s">
        <v>98</v>
      </c>
      <c r="O21" s="97" t="s">
        <v>294</v>
      </c>
      <c r="P21" s="97" t="s">
        <v>333</v>
      </c>
      <c r="Q21" s="99">
        <v>44297.479166666664</v>
      </c>
      <c r="R21" s="97" t="s">
        <v>45</v>
      </c>
    </row>
    <row r="22" spans="1:18" x14ac:dyDescent="0.25">
      <c r="A22" s="100">
        <v>44301</v>
      </c>
      <c r="B22" s="101">
        <v>6.25E-2</v>
      </c>
      <c r="C22" s="102" t="s">
        <v>151</v>
      </c>
      <c r="D22" s="102" t="s">
        <v>194</v>
      </c>
      <c r="E22" s="102" t="s">
        <v>28</v>
      </c>
      <c r="F22" s="103">
        <v>225</v>
      </c>
      <c r="G22" s="103">
        <v>32.26</v>
      </c>
      <c r="H22" s="103">
        <v>12.5</v>
      </c>
      <c r="I22" s="103">
        <v>40002</v>
      </c>
      <c r="J22" s="103">
        <v>76015</v>
      </c>
      <c r="K22" s="103">
        <v>9279795</v>
      </c>
      <c r="L22" s="102" t="s">
        <v>140</v>
      </c>
      <c r="M22" s="102" t="s">
        <v>137</v>
      </c>
      <c r="N22" s="102" t="s">
        <v>11</v>
      </c>
      <c r="O22" s="102" t="s">
        <v>152</v>
      </c>
      <c r="P22" s="102" t="s">
        <v>153</v>
      </c>
      <c r="Q22" s="104">
        <v>44260.458333333336</v>
      </c>
      <c r="R22" s="102" t="s">
        <v>45</v>
      </c>
    </row>
    <row r="23" spans="1:18" x14ac:dyDescent="0.25">
      <c r="A23" s="95">
        <v>44301</v>
      </c>
      <c r="B23" s="96">
        <v>0.10416666666666667</v>
      </c>
      <c r="C23" s="97" t="s">
        <v>219</v>
      </c>
      <c r="D23" s="97" t="s">
        <v>334</v>
      </c>
      <c r="E23" s="97" t="s">
        <v>28</v>
      </c>
      <c r="F23" s="98">
        <v>199.98</v>
      </c>
      <c r="G23" s="98">
        <v>32.24</v>
      </c>
      <c r="H23" s="98">
        <v>10.6</v>
      </c>
      <c r="I23" s="98">
        <v>35835</v>
      </c>
      <c r="J23" s="98">
        <v>63487</v>
      </c>
      <c r="K23" s="98">
        <v>9839052</v>
      </c>
      <c r="L23" s="4"/>
      <c r="M23" s="4"/>
      <c r="N23" s="97" t="s">
        <v>102</v>
      </c>
      <c r="O23" s="97" t="s">
        <v>32</v>
      </c>
      <c r="P23" s="97" t="s">
        <v>220</v>
      </c>
      <c r="Q23" s="99">
        <v>44293.510416666664</v>
      </c>
      <c r="R23" s="97" t="s">
        <v>45</v>
      </c>
    </row>
    <row r="24" spans="1:18" x14ac:dyDescent="0.25">
      <c r="A24" s="100">
        <v>44301</v>
      </c>
      <c r="B24" s="101">
        <v>8.3333333333333329E-2</v>
      </c>
      <c r="C24" s="102" t="s">
        <v>335</v>
      </c>
      <c r="D24" s="102" t="s">
        <v>336</v>
      </c>
      <c r="E24" s="102" t="s">
        <v>28</v>
      </c>
      <c r="F24" s="103">
        <v>180</v>
      </c>
      <c r="G24" s="103">
        <v>30</v>
      </c>
      <c r="H24" s="103">
        <v>0</v>
      </c>
      <c r="I24" s="103">
        <v>23456</v>
      </c>
      <c r="J24" s="103">
        <v>34403</v>
      </c>
      <c r="K24" s="103">
        <v>9450650</v>
      </c>
      <c r="L24" s="102" t="s">
        <v>337</v>
      </c>
      <c r="M24" s="102" t="s">
        <v>137</v>
      </c>
      <c r="N24" s="102" t="s">
        <v>130</v>
      </c>
      <c r="O24" s="102" t="s">
        <v>88</v>
      </c>
      <c r="P24" s="102" t="s">
        <v>338</v>
      </c>
      <c r="Q24" s="104">
        <v>44293.6875</v>
      </c>
      <c r="R24" s="102" t="s">
        <v>45</v>
      </c>
    </row>
    <row r="25" spans="1:18" x14ac:dyDescent="0.25">
      <c r="A25" s="95">
        <v>44301</v>
      </c>
      <c r="B25" s="96">
        <v>8.3333333333333329E-2</v>
      </c>
      <c r="C25" s="97" t="s">
        <v>339</v>
      </c>
      <c r="D25" s="97" t="s">
        <v>340</v>
      </c>
      <c r="E25" s="97" t="s">
        <v>28</v>
      </c>
      <c r="F25" s="98">
        <v>189.99</v>
      </c>
      <c r="G25" s="98">
        <v>28.5</v>
      </c>
      <c r="H25" s="98">
        <v>9.8000000000000007</v>
      </c>
      <c r="I25" s="98">
        <v>24165</v>
      </c>
      <c r="J25" s="98">
        <v>37852</v>
      </c>
      <c r="K25" s="98">
        <v>9404431</v>
      </c>
      <c r="L25" s="4"/>
      <c r="M25" s="4"/>
      <c r="N25" s="97" t="s">
        <v>102</v>
      </c>
      <c r="O25" s="97" t="s">
        <v>32</v>
      </c>
      <c r="P25" s="97" t="s">
        <v>341</v>
      </c>
      <c r="Q25" s="4"/>
      <c r="R25" s="97" t="s">
        <v>45</v>
      </c>
    </row>
    <row r="26" spans="1:18" x14ac:dyDescent="0.25">
      <c r="A26" s="100">
        <v>44301</v>
      </c>
      <c r="B26" s="101">
        <v>0.20833333333333334</v>
      </c>
      <c r="C26" s="102" t="s">
        <v>281</v>
      </c>
      <c r="D26" s="102" t="s">
        <v>259</v>
      </c>
      <c r="E26" s="102" t="s">
        <v>33</v>
      </c>
      <c r="F26" s="103">
        <v>330</v>
      </c>
      <c r="G26" s="103">
        <v>48.2</v>
      </c>
      <c r="H26" s="103">
        <v>10.199999999999999</v>
      </c>
      <c r="I26" s="103">
        <v>113976</v>
      </c>
      <c r="J26" s="103">
        <v>132672</v>
      </c>
      <c r="K26" s="103">
        <v>9786736</v>
      </c>
      <c r="L26" s="3"/>
      <c r="M26" s="3"/>
      <c r="N26" s="102" t="s">
        <v>141</v>
      </c>
      <c r="O26" s="102" t="s">
        <v>34</v>
      </c>
      <c r="P26" s="102" t="s">
        <v>282</v>
      </c>
      <c r="Q26" s="3"/>
      <c r="R26" s="102" t="s">
        <v>45</v>
      </c>
    </row>
    <row r="27" spans="1:18" x14ac:dyDescent="0.25">
      <c r="A27" s="95">
        <v>44301</v>
      </c>
      <c r="B27" s="96">
        <v>0.29166666666666669</v>
      </c>
      <c r="C27" s="97" t="s">
        <v>344</v>
      </c>
      <c r="D27" s="97" t="s">
        <v>44</v>
      </c>
      <c r="E27" s="97" t="s">
        <v>33</v>
      </c>
      <c r="F27" s="98">
        <v>299.95</v>
      </c>
      <c r="G27" s="98">
        <v>48.2</v>
      </c>
      <c r="H27" s="98">
        <v>0</v>
      </c>
      <c r="I27" s="98">
        <v>96333</v>
      </c>
      <c r="J27" s="98">
        <v>109581</v>
      </c>
      <c r="K27" s="98">
        <v>9705005</v>
      </c>
      <c r="L27" s="4"/>
      <c r="M27" s="4"/>
      <c r="N27" s="97" t="s">
        <v>144</v>
      </c>
      <c r="O27" s="97" t="s">
        <v>30</v>
      </c>
      <c r="P27" s="97" t="s">
        <v>345</v>
      </c>
      <c r="Q27" s="4"/>
      <c r="R27" s="97" t="s">
        <v>45</v>
      </c>
    </row>
    <row r="28" spans="1:18" x14ac:dyDescent="0.25">
      <c r="A28" s="100">
        <v>44301</v>
      </c>
      <c r="B28" s="101">
        <v>0.29166666666666669</v>
      </c>
      <c r="C28" s="102" t="s">
        <v>261</v>
      </c>
      <c r="D28" s="102" t="s">
        <v>346</v>
      </c>
      <c r="E28" s="102" t="s">
        <v>28</v>
      </c>
      <c r="F28" s="103">
        <v>179.9</v>
      </c>
      <c r="G28" s="103">
        <v>30</v>
      </c>
      <c r="H28" s="103">
        <v>0</v>
      </c>
      <c r="I28" s="103">
        <v>23405</v>
      </c>
      <c r="J28" s="103">
        <v>35550</v>
      </c>
      <c r="K28" s="103">
        <v>9669627</v>
      </c>
      <c r="L28" s="102" t="s">
        <v>178</v>
      </c>
      <c r="M28" s="102" t="s">
        <v>137</v>
      </c>
      <c r="N28" s="102" t="s">
        <v>109</v>
      </c>
      <c r="O28" s="102" t="s">
        <v>34</v>
      </c>
      <c r="P28" s="102" t="s">
        <v>262</v>
      </c>
      <c r="Q28" s="3"/>
      <c r="R28" s="102" t="s">
        <v>45</v>
      </c>
    </row>
    <row r="29" spans="1:18" x14ac:dyDescent="0.25">
      <c r="A29" s="95">
        <v>44301</v>
      </c>
      <c r="B29" s="96">
        <v>0.33333333333333331</v>
      </c>
      <c r="C29" s="97" t="s">
        <v>347</v>
      </c>
      <c r="D29" s="97" t="s">
        <v>305</v>
      </c>
      <c r="E29" s="97" t="s">
        <v>33</v>
      </c>
      <c r="F29" s="98">
        <v>294.04000000000002</v>
      </c>
      <c r="G29" s="98">
        <v>32.200000000000003</v>
      </c>
      <c r="H29" s="98">
        <v>11</v>
      </c>
      <c r="I29" s="98">
        <v>54675</v>
      </c>
      <c r="J29" s="98">
        <v>68618</v>
      </c>
      <c r="K29" s="98">
        <v>9348675</v>
      </c>
      <c r="L29" s="4"/>
      <c r="M29" s="4"/>
      <c r="N29" s="97" t="s">
        <v>102</v>
      </c>
      <c r="O29" s="97" t="s">
        <v>29</v>
      </c>
      <c r="P29" s="97" t="s">
        <v>348</v>
      </c>
      <c r="Q29" s="4"/>
      <c r="R29" s="97" t="s">
        <v>45</v>
      </c>
    </row>
    <row r="30" spans="1:18" x14ac:dyDescent="0.25">
      <c r="A30" s="100">
        <v>44301</v>
      </c>
      <c r="B30" s="101">
        <v>0.66666666666666663</v>
      </c>
      <c r="C30" s="102" t="s">
        <v>350</v>
      </c>
      <c r="D30" s="102" t="s">
        <v>44</v>
      </c>
      <c r="E30" s="102" t="s">
        <v>28</v>
      </c>
      <c r="F30" s="103">
        <v>179.97</v>
      </c>
      <c r="G30" s="103">
        <v>29.8</v>
      </c>
      <c r="H30" s="103">
        <v>0</v>
      </c>
      <c r="I30" s="103">
        <v>23230</v>
      </c>
      <c r="J30" s="103">
        <v>37655</v>
      </c>
      <c r="K30" s="103">
        <v>9801287</v>
      </c>
      <c r="L30" s="3"/>
      <c r="M30" s="3"/>
      <c r="N30" s="102" t="s">
        <v>141</v>
      </c>
      <c r="O30" s="102" t="s">
        <v>29</v>
      </c>
      <c r="P30" s="102" t="s">
        <v>351</v>
      </c>
      <c r="Q30" s="3"/>
      <c r="R30" s="102" t="s">
        <v>45</v>
      </c>
    </row>
    <row r="31" spans="1:18" x14ac:dyDescent="0.25">
      <c r="A31" s="95">
        <v>44301</v>
      </c>
      <c r="B31" s="96">
        <v>0.70833333333333337</v>
      </c>
      <c r="C31" s="97" t="s">
        <v>160</v>
      </c>
      <c r="D31" s="97" t="s">
        <v>44</v>
      </c>
      <c r="E31" s="97" t="s">
        <v>28</v>
      </c>
      <c r="F31" s="98">
        <v>224.94</v>
      </c>
      <c r="G31" s="98">
        <v>32.26</v>
      </c>
      <c r="H31" s="98">
        <v>0</v>
      </c>
      <c r="I31" s="98">
        <v>39736</v>
      </c>
      <c r="J31" s="98">
        <v>76598</v>
      </c>
      <c r="K31" s="98">
        <v>9342841</v>
      </c>
      <c r="L31" s="4"/>
      <c r="M31" s="4"/>
      <c r="N31" s="97" t="s">
        <v>118</v>
      </c>
      <c r="O31" s="97" t="s">
        <v>147</v>
      </c>
      <c r="P31" s="97" t="s">
        <v>161</v>
      </c>
      <c r="Q31" s="99">
        <v>44266.479166666664</v>
      </c>
      <c r="R31" s="97" t="s">
        <v>45</v>
      </c>
    </row>
    <row r="32" spans="1:18" x14ac:dyDescent="0.25">
      <c r="A32" s="100">
        <v>44301</v>
      </c>
      <c r="B32" s="101">
        <v>0.70833333333333337</v>
      </c>
      <c r="C32" s="102" t="s">
        <v>166</v>
      </c>
      <c r="D32" s="102" t="s">
        <v>44</v>
      </c>
      <c r="E32" s="102" t="s">
        <v>28</v>
      </c>
      <c r="F32" s="103">
        <v>225</v>
      </c>
      <c r="G32" s="103">
        <v>32.200000000000003</v>
      </c>
      <c r="H32" s="103">
        <v>0</v>
      </c>
      <c r="I32" s="103">
        <v>40014</v>
      </c>
      <c r="J32" s="103">
        <v>76801</v>
      </c>
      <c r="K32" s="103">
        <v>9288514</v>
      </c>
      <c r="L32" s="3"/>
      <c r="M32" s="3"/>
      <c r="N32" s="102" t="s">
        <v>103</v>
      </c>
      <c r="O32" s="102" t="s">
        <v>34</v>
      </c>
      <c r="P32" s="102" t="s">
        <v>167</v>
      </c>
      <c r="Q32" s="104">
        <v>44269.957638888889</v>
      </c>
      <c r="R32" s="102" t="s">
        <v>45</v>
      </c>
    </row>
    <row r="33" spans="1:18" x14ac:dyDescent="0.25">
      <c r="A33" s="95">
        <v>44301</v>
      </c>
      <c r="B33" s="96">
        <v>0.70833333333333337</v>
      </c>
      <c r="C33" s="97" t="s">
        <v>175</v>
      </c>
      <c r="D33" s="97" t="s">
        <v>44</v>
      </c>
      <c r="E33" s="97" t="s">
        <v>28</v>
      </c>
      <c r="F33" s="98">
        <v>224.94</v>
      </c>
      <c r="G33" s="98">
        <v>32.26</v>
      </c>
      <c r="H33" s="98">
        <v>7.6</v>
      </c>
      <c r="I33" s="98">
        <v>39736</v>
      </c>
      <c r="J33" s="98">
        <v>76629</v>
      </c>
      <c r="K33" s="98">
        <v>9316672</v>
      </c>
      <c r="L33" s="4"/>
      <c r="M33" s="4"/>
      <c r="N33" s="97" t="s">
        <v>131</v>
      </c>
      <c r="O33" s="97" t="s">
        <v>88</v>
      </c>
      <c r="P33" s="97" t="s">
        <v>184</v>
      </c>
      <c r="Q33" s="99">
        <v>44279.503472222219</v>
      </c>
      <c r="R33" s="97" t="s">
        <v>45</v>
      </c>
    </row>
    <row r="34" spans="1:18" x14ac:dyDescent="0.25">
      <c r="A34" s="100">
        <v>44301</v>
      </c>
      <c r="B34" s="101">
        <v>0.70833333333333337</v>
      </c>
      <c r="C34" s="102" t="s">
        <v>222</v>
      </c>
      <c r="D34" s="102" t="s">
        <v>44</v>
      </c>
      <c r="E34" s="102" t="s">
        <v>28</v>
      </c>
      <c r="F34" s="103">
        <v>228.99</v>
      </c>
      <c r="G34" s="103">
        <v>32.26</v>
      </c>
      <c r="H34" s="103">
        <v>7.5</v>
      </c>
      <c r="I34" s="103">
        <v>42995</v>
      </c>
      <c r="J34" s="103">
        <v>81879</v>
      </c>
      <c r="K34" s="103">
        <v>9544097</v>
      </c>
      <c r="L34" s="3"/>
      <c r="M34" s="3"/>
      <c r="N34" s="102" t="s">
        <v>131</v>
      </c>
      <c r="O34" s="102" t="s">
        <v>30</v>
      </c>
      <c r="P34" s="102" t="s">
        <v>233</v>
      </c>
      <c r="Q34" s="104">
        <v>44287.987500000003</v>
      </c>
      <c r="R34" s="102" t="s">
        <v>45</v>
      </c>
    </row>
    <row r="35" spans="1:18" x14ac:dyDescent="0.25">
      <c r="A35" s="95">
        <v>44301</v>
      </c>
      <c r="B35" s="96">
        <v>0.70833333333333337</v>
      </c>
      <c r="C35" s="97" t="s">
        <v>247</v>
      </c>
      <c r="D35" s="97" t="s">
        <v>44</v>
      </c>
      <c r="E35" s="97" t="s">
        <v>28</v>
      </c>
      <c r="F35" s="98">
        <v>229</v>
      </c>
      <c r="G35" s="98">
        <v>32.26</v>
      </c>
      <c r="H35" s="98">
        <v>0</v>
      </c>
      <c r="I35" s="98">
        <v>44103</v>
      </c>
      <c r="J35" s="98">
        <v>81232</v>
      </c>
      <c r="K35" s="98">
        <v>9758571</v>
      </c>
      <c r="L35" s="4"/>
      <c r="M35" s="4"/>
      <c r="N35" s="97" t="s">
        <v>102</v>
      </c>
      <c r="O35" s="97" t="s">
        <v>34</v>
      </c>
      <c r="P35" s="97" t="s">
        <v>248</v>
      </c>
      <c r="Q35" s="99">
        <v>44287.459722222222</v>
      </c>
      <c r="R35" s="97" t="s">
        <v>45</v>
      </c>
    </row>
    <row r="36" spans="1:18" x14ac:dyDescent="0.25">
      <c r="A36" s="100">
        <v>44301</v>
      </c>
      <c r="B36" s="101">
        <v>0.70833333333333337</v>
      </c>
      <c r="C36" s="102" t="s">
        <v>273</v>
      </c>
      <c r="D36" s="102" t="s">
        <v>44</v>
      </c>
      <c r="E36" s="102" t="s">
        <v>28</v>
      </c>
      <c r="F36" s="103">
        <v>229</v>
      </c>
      <c r="G36" s="103">
        <v>32.24</v>
      </c>
      <c r="H36" s="103">
        <v>7.2</v>
      </c>
      <c r="I36" s="103">
        <v>43834</v>
      </c>
      <c r="J36" s="103">
        <v>80370</v>
      </c>
      <c r="K36" s="103">
        <v>9483827</v>
      </c>
      <c r="L36" s="3"/>
      <c r="M36" s="3"/>
      <c r="N36" s="102" t="s">
        <v>103</v>
      </c>
      <c r="O36" s="102" t="s">
        <v>32</v>
      </c>
      <c r="P36" s="102" t="s">
        <v>352</v>
      </c>
      <c r="Q36" s="104">
        <v>44297.029166666667</v>
      </c>
      <c r="R36" s="102" t="s">
        <v>45</v>
      </c>
    </row>
    <row r="37" spans="1:18" x14ac:dyDescent="0.25">
      <c r="A37" s="95">
        <v>44301</v>
      </c>
      <c r="B37" s="96">
        <v>0.70833333333333337</v>
      </c>
      <c r="C37" s="97" t="s">
        <v>353</v>
      </c>
      <c r="D37" s="97" t="s">
        <v>354</v>
      </c>
      <c r="E37" s="97" t="s">
        <v>31</v>
      </c>
      <c r="F37" s="98">
        <v>183.06</v>
      </c>
      <c r="G37" s="98">
        <v>32.200000000000003</v>
      </c>
      <c r="H37" s="98">
        <v>9.5500000000000007</v>
      </c>
      <c r="I37" s="98">
        <v>29917</v>
      </c>
      <c r="J37" s="98">
        <v>49999</v>
      </c>
      <c r="K37" s="98">
        <v>9864368</v>
      </c>
      <c r="L37" s="4"/>
      <c r="M37" s="4"/>
      <c r="N37" s="97" t="s">
        <v>133</v>
      </c>
      <c r="O37" s="97" t="s">
        <v>32</v>
      </c>
      <c r="P37" s="97" t="s">
        <v>355</v>
      </c>
      <c r="Q37" s="4"/>
      <c r="R37" s="97" t="s">
        <v>45</v>
      </c>
    </row>
    <row r="38" spans="1:18" x14ac:dyDescent="0.25">
      <c r="A38" s="100">
        <v>44301</v>
      </c>
      <c r="B38" s="101">
        <v>0.70833333333333337</v>
      </c>
      <c r="C38" s="102" t="s">
        <v>356</v>
      </c>
      <c r="D38" s="102" t="s">
        <v>44</v>
      </c>
      <c r="E38" s="102" t="s">
        <v>28</v>
      </c>
      <c r="F38" s="103">
        <v>189.99</v>
      </c>
      <c r="G38" s="103">
        <v>32.26</v>
      </c>
      <c r="H38" s="103">
        <v>0</v>
      </c>
      <c r="I38" s="103">
        <v>32287</v>
      </c>
      <c r="J38" s="103">
        <v>58081</v>
      </c>
      <c r="K38" s="103">
        <v>9493937</v>
      </c>
      <c r="L38" s="3"/>
      <c r="M38" s="3"/>
      <c r="N38" s="102" t="s">
        <v>131</v>
      </c>
      <c r="O38" s="102" t="s">
        <v>30</v>
      </c>
      <c r="P38" s="102" t="s">
        <v>357</v>
      </c>
      <c r="Q38" s="3"/>
      <c r="R38" s="102" t="s">
        <v>45</v>
      </c>
    </row>
    <row r="39" spans="1:18" x14ac:dyDescent="0.25">
      <c r="A39" s="95">
        <v>44301</v>
      </c>
      <c r="B39" s="96">
        <v>0.79166666666666663</v>
      </c>
      <c r="C39" s="97" t="s">
        <v>358</v>
      </c>
      <c r="D39" s="97" t="s">
        <v>44</v>
      </c>
      <c r="E39" s="97" t="s">
        <v>28</v>
      </c>
      <c r="F39" s="98">
        <v>199.9</v>
      </c>
      <c r="G39" s="98">
        <v>32.26</v>
      </c>
      <c r="H39" s="98">
        <v>0</v>
      </c>
      <c r="I39" s="98">
        <v>36311</v>
      </c>
      <c r="J39" s="98">
        <v>63800</v>
      </c>
      <c r="K39" s="98">
        <v>9734989</v>
      </c>
      <c r="L39" s="4"/>
      <c r="M39" s="4"/>
      <c r="N39" s="97" t="s">
        <v>197</v>
      </c>
      <c r="O39" s="97" t="s">
        <v>246</v>
      </c>
      <c r="P39" s="97" t="s">
        <v>359</v>
      </c>
      <c r="Q39" s="4"/>
      <c r="R39" s="97" t="s">
        <v>45</v>
      </c>
    </row>
    <row r="40" spans="1:18" x14ac:dyDescent="0.25">
      <c r="A40" s="100">
        <v>44302</v>
      </c>
      <c r="B40" s="101">
        <v>8.3333333333333329E-2</v>
      </c>
      <c r="C40" s="102" t="s">
        <v>149</v>
      </c>
      <c r="D40" s="102" t="s">
        <v>360</v>
      </c>
      <c r="E40" s="102" t="s">
        <v>28</v>
      </c>
      <c r="F40" s="103">
        <v>225</v>
      </c>
      <c r="G40" s="103">
        <v>32.26</v>
      </c>
      <c r="H40" s="103">
        <v>12.5</v>
      </c>
      <c r="I40" s="103">
        <v>41254</v>
      </c>
      <c r="J40" s="103">
        <v>76098</v>
      </c>
      <c r="K40" s="103">
        <v>9592032</v>
      </c>
      <c r="L40" s="102" t="s">
        <v>291</v>
      </c>
      <c r="M40" s="102" t="s">
        <v>137</v>
      </c>
      <c r="N40" s="102" t="s">
        <v>11</v>
      </c>
      <c r="O40" s="102" t="s">
        <v>34</v>
      </c>
      <c r="P40" s="102" t="s">
        <v>150</v>
      </c>
      <c r="Q40" s="104">
        <v>44265.183333333334</v>
      </c>
      <c r="R40" s="102" t="s">
        <v>45</v>
      </c>
    </row>
    <row r="41" spans="1:18" x14ac:dyDescent="0.25">
      <c r="A41" s="95">
        <v>44302</v>
      </c>
      <c r="B41" s="96">
        <v>0.20833333333333334</v>
      </c>
      <c r="C41" s="97" t="s">
        <v>361</v>
      </c>
      <c r="D41" s="97" t="s">
        <v>44</v>
      </c>
      <c r="E41" s="97" t="s">
        <v>33</v>
      </c>
      <c r="F41" s="98">
        <v>333.2</v>
      </c>
      <c r="G41" s="98">
        <v>48.2</v>
      </c>
      <c r="H41" s="98">
        <v>0</v>
      </c>
      <c r="I41" s="98">
        <v>118938</v>
      </c>
      <c r="J41" s="98">
        <v>124458</v>
      </c>
      <c r="K41" s="98">
        <v>9622227</v>
      </c>
      <c r="L41" s="4"/>
      <c r="M41" s="4"/>
      <c r="N41" s="97" t="s">
        <v>98</v>
      </c>
      <c r="O41" s="97" t="s">
        <v>258</v>
      </c>
      <c r="P41" s="97" t="s">
        <v>362</v>
      </c>
      <c r="Q41" s="4"/>
      <c r="R41" s="97" t="s">
        <v>45</v>
      </c>
    </row>
    <row r="42" spans="1:18" x14ac:dyDescent="0.25">
      <c r="A42" s="100">
        <v>44302</v>
      </c>
      <c r="B42" s="101">
        <v>0.20833333333333334</v>
      </c>
      <c r="C42" s="102" t="s">
        <v>307</v>
      </c>
      <c r="D42" s="102" t="s">
        <v>44</v>
      </c>
      <c r="E42" s="102" t="s">
        <v>33</v>
      </c>
      <c r="F42" s="103">
        <v>333.2</v>
      </c>
      <c r="G42" s="103">
        <v>48.2</v>
      </c>
      <c r="H42" s="103">
        <v>0</v>
      </c>
      <c r="I42" s="103">
        <v>118938</v>
      </c>
      <c r="J42" s="103">
        <v>124470</v>
      </c>
      <c r="K42" s="103">
        <v>9622239</v>
      </c>
      <c r="L42" s="3"/>
      <c r="M42" s="3"/>
      <c r="N42" s="102" t="s">
        <v>98</v>
      </c>
      <c r="O42" s="102" t="s">
        <v>258</v>
      </c>
      <c r="P42" s="102" t="s">
        <v>308</v>
      </c>
      <c r="Q42" s="3"/>
      <c r="R42" s="102" t="s">
        <v>45</v>
      </c>
    </row>
    <row r="43" spans="1:18" x14ac:dyDescent="0.25">
      <c r="A43" s="95">
        <v>44302</v>
      </c>
      <c r="B43" s="96">
        <v>0.25</v>
      </c>
      <c r="C43" s="97" t="s">
        <v>295</v>
      </c>
      <c r="D43" s="97" t="s">
        <v>44</v>
      </c>
      <c r="E43" s="97" t="s">
        <v>31</v>
      </c>
      <c r="F43" s="98">
        <v>182.92</v>
      </c>
      <c r="G43" s="98">
        <v>32.200000000000003</v>
      </c>
      <c r="H43" s="98">
        <v>0</v>
      </c>
      <c r="I43" s="98">
        <v>29529</v>
      </c>
      <c r="J43" s="98">
        <v>49916</v>
      </c>
      <c r="K43" s="98">
        <v>9849045</v>
      </c>
      <c r="L43" s="4"/>
      <c r="M43" s="4"/>
      <c r="N43" s="97" t="s">
        <v>57</v>
      </c>
      <c r="O43" s="97" t="s">
        <v>32</v>
      </c>
      <c r="P43" s="97" t="s">
        <v>296</v>
      </c>
      <c r="Q43" s="4"/>
      <c r="R43" s="97" t="s">
        <v>45</v>
      </c>
    </row>
    <row r="44" spans="1:18" x14ac:dyDescent="0.25">
      <c r="A44" s="100">
        <v>44302</v>
      </c>
      <c r="B44" s="101">
        <v>0.27083333333333331</v>
      </c>
      <c r="C44" s="102" t="s">
        <v>363</v>
      </c>
      <c r="D44" s="102" t="s">
        <v>228</v>
      </c>
      <c r="E44" s="102" t="s">
        <v>28</v>
      </c>
      <c r="F44" s="103">
        <v>199.99</v>
      </c>
      <c r="G44" s="103">
        <v>32.26</v>
      </c>
      <c r="H44" s="103">
        <v>0</v>
      </c>
      <c r="I44" s="103">
        <v>35873</v>
      </c>
      <c r="J44" s="103">
        <v>63104</v>
      </c>
      <c r="K44" s="103">
        <v>9691814</v>
      </c>
      <c r="L44" s="102" t="s">
        <v>364</v>
      </c>
      <c r="M44" s="102" t="s">
        <v>137</v>
      </c>
      <c r="N44" s="102" t="s">
        <v>197</v>
      </c>
      <c r="O44" s="102" t="s">
        <v>88</v>
      </c>
      <c r="P44" s="102" t="s">
        <v>365</v>
      </c>
      <c r="Q44" s="104">
        <v>44297.071527777778</v>
      </c>
      <c r="R44" s="102" t="s">
        <v>45</v>
      </c>
    </row>
    <row r="45" spans="1:18" x14ac:dyDescent="0.25">
      <c r="A45" s="95">
        <v>44302</v>
      </c>
      <c r="B45" s="96">
        <v>0.29166666666666669</v>
      </c>
      <c r="C45" s="97" t="s">
        <v>265</v>
      </c>
      <c r="D45" s="97" t="s">
        <v>44</v>
      </c>
      <c r="E45" s="97" t="s">
        <v>136</v>
      </c>
      <c r="F45" s="98">
        <v>189.75</v>
      </c>
      <c r="G45" s="98">
        <v>31</v>
      </c>
      <c r="H45" s="98">
        <v>0</v>
      </c>
      <c r="I45" s="98">
        <v>32461</v>
      </c>
      <c r="J45" s="98">
        <v>47852</v>
      </c>
      <c r="K45" s="98">
        <v>9235141</v>
      </c>
      <c r="L45" s="4"/>
      <c r="M45" s="4"/>
      <c r="N45" s="97" t="s">
        <v>154</v>
      </c>
      <c r="O45" s="97" t="s">
        <v>112</v>
      </c>
      <c r="P45" s="97" t="s">
        <v>266</v>
      </c>
      <c r="Q45" s="4"/>
      <c r="R45" s="97" t="s">
        <v>45</v>
      </c>
    </row>
    <row r="46" spans="1:18" x14ac:dyDescent="0.25">
      <c r="A46" s="100">
        <v>44302</v>
      </c>
      <c r="B46" s="101">
        <v>0.29166666666666669</v>
      </c>
      <c r="C46" s="102" t="s">
        <v>263</v>
      </c>
      <c r="D46" s="102" t="s">
        <v>366</v>
      </c>
      <c r="E46" s="102" t="s">
        <v>28</v>
      </c>
      <c r="F46" s="103">
        <v>199.9</v>
      </c>
      <c r="G46" s="103">
        <v>32.24</v>
      </c>
      <c r="H46" s="103">
        <v>0</v>
      </c>
      <c r="I46" s="103">
        <v>34793</v>
      </c>
      <c r="J46" s="103">
        <v>61119</v>
      </c>
      <c r="K46" s="103">
        <v>9878694</v>
      </c>
      <c r="L46" s="102" t="s">
        <v>364</v>
      </c>
      <c r="M46" s="102" t="s">
        <v>137</v>
      </c>
      <c r="N46" s="102" t="s">
        <v>197</v>
      </c>
      <c r="O46" s="102" t="s">
        <v>30</v>
      </c>
      <c r="P46" s="102" t="s">
        <v>264</v>
      </c>
      <c r="Q46" s="3"/>
      <c r="R46" s="102" t="s">
        <v>45</v>
      </c>
    </row>
    <row r="47" spans="1:18" x14ac:dyDescent="0.25">
      <c r="A47" s="95">
        <v>44302</v>
      </c>
      <c r="B47" s="96">
        <v>0.29166666666666669</v>
      </c>
      <c r="C47" s="97" t="s">
        <v>239</v>
      </c>
      <c r="D47" s="97" t="s">
        <v>260</v>
      </c>
      <c r="E47" s="97" t="s">
        <v>28</v>
      </c>
      <c r="F47" s="98">
        <v>179.97</v>
      </c>
      <c r="G47" s="98">
        <v>29.8</v>
      </c>
      <c r="H47" s="98">
        <v>0</v>
      </c>
      <c r="I47" s="98">
        <v>23232</v>
      </c>
      <c r="J47" s="98">
        <v>37717</v>
      </c>
      <c r="K47" s="98">
        <v>9846316</v>
      </c>
      <c r="L47" s="97" t="s">
        <v>140</v>
      </c>
      <c r="M47" s="97" t="s">
        <v>138</v>
      </c>
      <c r="N47" s="97" t="s">
        <v>12</v>
      </c>
      <c r="O47" s="97" t="s">
        <v>30</v>
      </c>
      <c r="P47" s="97" t="s">
        <v>240</v>
      </c>
      <c r="Q47" s="4"/>
      <c r="R47" s="97" t="s">
        <v>45</v>
      </c>
    </row>
    <row r="48" spans="1:18" x14ac:dyDescent="0.25">
      <c r="A48" s="100">
        <v>44302</v>
      </c>
      <c r="B48" s="101">
        <v>0.29166666666666669</v>
      </c>
      <c r="C48" s="102" t="s">
        <v>189</v>
      </c>
      <c r="D48" s="102" t="s">
        <v>349</v>
      </c>
      <c r="E48" s="102" t="s">
        <v>28</v>
      </c>
      <c r="F48" s="103">
        <v>225</v>
      </c>
      <c r="G48" s="103">
        <v>32.26</v>
      </c>
      <c r="H48" s="103">
        <v>7.6</v>
      </c>
      <c r="I48" s="103">
        <v>40524</v>
      </c>
      <c r="J48" s="103">
        <v>74759</v>
      </c>
      <c r="K48" s="103">
        <v>9283655</v>
      </c>
      <c r="L48" s="3"/>
      <c r="M48" s="3"/>
      <c r="N48" s="102" t="s">
        <v>11</v>
      </c>
      <c r="O48" s="102" t="s">
        <v>30</v>
      </c>
      <c r="P48" s="102" t="s">
        <v>195</v>
      </c>
      <c r="Q48" s="104">
        <v>44275.055555555555</v>
      </c>
      <c r="R48" s="102" t="s">
        <v>45</v>
      </c>
    </row>
    <row r="49" spans="1:18" x14ac:dyDescent="0.25">
      <c r="A49" s="95">
        <v>44302</v>
      </c>
      <c r="B49" s="96">
        <v>0.5</v>
      </c>
      <c r="C49" s="97" t="s">
        <v>188</v>
      </c>
      <c r="D49" s="97" t="s">
        <v>44</v>
      </c>
      <c r="E49" s="97" t="s">
        <v>28</v>
      </c>
      <c r="F49" s="98">
        <v>228.9</v>
      </c>
      <c r="G49" s="98">
        <v>32.26</v>
      </c>
      <c r="H49" s="98">
        <v>0</v>
      </c>
      <c r="I49" s="98">
        <v>44425</v>
      </c>
      <c r="J49" s="98">
        <v>81676</v>
      </c>
      <c r="K49" s="98">
        <v>9749855</v>
      </c>
      <c r="L49" s="4"/>
      <c r="M49" s="4"/>
      <c r="N49" s="97" t="s">
        <v>11</v>
      </c>
      <c r="O49" s="4"/>
      <c r="P49" s="97" t="s">
        <v>192</v>
      </c>
      <c r="Q49" s="99">
        <v>44299.70416666667</v>
      </c>
      <c r="R49" s="97" t="s">
        <v>45</v>
      </c>
    </row>
    <row r="50" spans="1:18" x14ac:dyDescent="0.25">
      <c r="A50" s="100">
        <v>44302</v>
      </c>
      <c r="B50" s="101">
        <v>0.54166666666666663</v>
      </c>
      <c r="C50" s="102" t="s">
        <v>174</v>
      </c>
      <c r="D50" s="102" t="s">
        <v>44</v>
      </c>
      <c r="E50" s="102" t="s">
        <v>28</v>
      </c>
      <c r="F50" s="103">
        <v>199.98</v>
      </c>
      <c r="G50" s="103">
        <v>32.26</v>
      </c>
      <c r="H50" s="103">
        <v>6.83</v>
      </c>
      <c r="I50" s="103">
        <v>35210</v>
      </c>
      <c r="J50" s="103">
        <v>62472</v>
      </c>
      <c r="K50" s="103">
        <v>9805764</v>
      </c>
      <c r="L50" s="3"/>
      <c r="M50" s="3"/>
      <c r="N50" s="102" t="s">
        <v>102</v>
      </c>
      <c r="O50" s="102" t="s">
        <v>185</v>
      </c>
      <c r="P50" s="102" t="s">
        <v>186</v>
      </c>
      <c r="Q50" s="104">
        <v>44271.4</v>
      </c>
      <c r="R50" s="102" t="s">
        <v>45</v>
      </c>
    </row>
    <row r="51" spans="1:18" x14ac:dyDescent="0.25">
      <c r="A51" s="95">
        <v>44302</v>
      </c>
      <c r="B51" s="96">
        <v>0.54166666666666663</v>
      </c>
      <c r="C51" s="97" t="s">
        <v>217</v>
      </c>
      <c r="D51" s="97" t="s">
        <v>306</v>
      </c>
      <c r="E51" s="97" t="s">
        <v>28</v>
      </c>
      <c r="F51" s="98">
        <v>181</v>
      </c>
      <c r="G51" s="98">
        <v>30</v>
      </c>
      <c r="H51" s="98">
        <v>0</v>
      </c>
      <c r="I51" s="98">
        <v>23651</v>
      </c>
      <c r="J51" s="98">
        <v>37597</v>
      </c>
      <c r="K51" s="98">
        <v>9777723</v>
      </c>
      <c r="L51" s="97" t="s">
        <v>367</v>
      </c>
      <c r="M51" s="97" t="s">
        <v>137</v>
      </c>
      <c r="N51" s="97" t="s">
        <v>126</v>
      </c>
      <c r="O51" s="97" t="s">
        <v>29</v>
      </c>
      <c r="P51" s="97" t="s">
        <v>218</v>
      </c>
      <c r="Q51" s="99">
        <v>44295.287499999999</v>
      </c>
      <c r="R51" s="97" t="s">
        <v>45</v>
      </c>
    </row>
    <row r="52" spans="1:18" x14ac:dyDescent="0.25">
      <c r="A52" s="100">
        <v>44302</v>
      </c>
      <c r="B52" s="101">
        <v>0.625</v>
      </c>
      <c r="C52" s="102" t="s">
        <v>368</v>
      </c>
      <c r="D52" s="102" t="s">
        <v>290</v>
      </c>
      <c r="E52" s="102" t="s">
        <v>31</v>
      </c>
      <c r="F52" s="103">
        <v>171.2</v>
      </c>
      <c r="G52" s="103">
        <v>27.4</v>
      </c>
      <c r="H52" s="103">
        <v>0</v>
      </c>
      <c r="I52" s="103">
        <v>22184</v>
      </c>
      <c r="J52" s="103">
        <v>34999</v>
      </c>
      <c r="K52" s="103">
        <v>9236999</v>
      </c>
      <c r="L52" s="3"/>
      <c r="M52" s="3"/>
      <c r="N52" s="102" t="s">
        <v>98</v>
      </c>
      <c r="O52" s="102" t="s">
        <v>258</v>
      </c>
      <c r="P52" s="102" t="s">
        <v>369</v>
      </c>
      <c r="Q52" s="3"/>
      <c r="R52" s="102" t="s">
        <v>45</v>
      </c>
    </row>
    <row r="53" spans="1:18" x14ac:dyDescent="0.25">
      <c r="A53" s="95">
        <v>44302</v>
      </c>
      <c r="B53" s="96">
        <v>0.66666666666666663</v>
      </c>
      <c r="C53" s="97" t="s">
        <v>297</v>
      </c>
      <c r="D53" s="97" t="s">
        <v>44</v>
      </c>
      <c r="E53" s="97" t="s">
        <v>33</v>
      </c>
      <c r="F53" s="98">
        <v>299.92</v>
      </c>
      <c r="G53" s="98">
        <v>48.2</v>
      </c>
      <c r="H53" s="98">
        <v>0</v>
      </c>
      <c r="I53" s="98">
        <v>94784</v>
      </c>
      <c r="J53" s="98">
        <v>112171</v>
      </c>
      <c r="K53" s="98">
        <v>9699115</v>
      </c>
      <c r="L53" s="4"/>
      <c r="M53" s="4"/>
      <c r="N53" s="97" t="s">
        <v>98</v>
      </c>
      <c r="O53" s="97" t="s">
        <v>32</v>
      </c>
      <c r="P53" s="97" t="s">
        <v>298</v>
      </c>
      <c r="Q53" s="4"/>
      <c r="R53" s="97" t="s">
        <v>45</v>
      </c>
    </row>
    <row r="54" spans="1:18" x14ac:dyDescent="0.25">
      <c r="A54" s="100">
        <v>44302</v>
      </c>
      <c r="B54" s="101">
        <v>0.70833333333333337</v>
      </c>
      <c r="C54" s="102" t="s">
        <v>370</v>
      </c>
      <c r="D54" s="102" t="s">
        <v>44</v>
      </c>
      <c r="E54" s="102" t="s">
        <v>28</v>
      </c>
      <c r="F54" s="103">
        <v>225</v>
      </c>
      <c r="G54" s="103">
        <v>32.26</v>
      </c>
      <c r="H54" s="103">
        <v>7</v>
      </c>
      <c r="I54" s="103">
        <v>41342</v>
      </c>
      <c r="J54" s="103">
        <v>75535</v>
      </c>
      <c r="K54" s="103">
        <v>9583603</v>
      </c>
      <c r="L54" s="3"/>
      <c r="M54" s="3"/>
      <c r="N54" s="102" t="s">
        <v>118</v>
      </c>
      <c r="O54" s="102" t="s">
        <v>34</v>
      </c>
      <c r="P54" s="102" t="s">
        <v>371</v>
      </c>
      <c r="Q54" s="104">
        <v>44297.604166666664</v>
      </c>
      <c r="R54" s="102" t="s">
        <v>45</v>
      </c>
    </row>
    <row r="55" spans="1:18" x14ac:dyDescent="0.25">
      <c r="A55" s="95">
        <v>44302</v>
      </c>
      <c r="B55" s="96">
        <v>0.70833333333333337</v>
      </c>
      <c r="C55" s="97" t="s">
        <v>278</v>
      </c>
      <c r="D55" s="97" t="s">
        <v>44</v>
      </c>
      <c r="E55" s="97" t="s">
        <v>28</v>
      </c>
      <c r="F55" s="98">
        <v>229</v>
      </c>
      <c r="G55" s="98">
        <v>32.24</v>
      </c>
      <c r="H55" s="98">
        <v>0</v>
      </c>
      <c r="I55" s="98">
        <v>43466</v>
      </c>
      <c r="J55" s="98">
        <v>82039</v>
      </c>
      <c r="K55" s="98">
        <v>9750309</v>
      </c>
      <c r="L55" s="4"/>
      <c r="M55" s="4"/>
      <c r="N55" s="97" t="s">
        <v>109</v>
      </c>
      <c r="O55" s="97" t="s">
        <v>112</v>
      </c>
      <c r="P55" s="97" t="s">
        <v>372</v>
      </c>
      <c r="Q55" s="4"/>
      <c r="R55" s="97" t="s">
        <v>45</v>
      </c>
    </row>
    <row r="56" spans="1:18" x14ac:dyDescent="0.25">
      <c r="A56" s="100">
        <v>44302</v>
      </c>
      <c r="B56" s="101">
        <v>0.79166666666666663</v>
      </c>
      <c r="C56" s="102" t="s">
        <v>172</v>
      </c>
      <c r="D56" s="102" t="s">
        <v>373</v>
      </c>
      <c r="E56" s="102" t="s">
        <v>28</v>
      </c>
      <c r="F56" s="103">
        <v>225</v>
      </c>
      <c r="G56" s="103">
        <v>32.26</v>
      </c>
      <c r="H56" s="103">
        <v>7.16</v>
      </c>
      <c r="I56" s="103">
        <v>41872</v>
      </c>
      <c r="J56" s="103">
        <v>77835</v>
      </c>
      <c r="K56" s="103">
        <v>9733600</v>
      </c>
      <c r="L56" s="3"/>
      <c r="M56" s="3"/>
      <c r="N56" s="102" t="s">
        <v>181</v>
      </c>
      <c r="O56" s="102" t="s">
        <v>34</v>
      </c>
      <c r="P56" s="102" t="s">
        <v>182</v>
      </c>
      <c r="Q56" s="104">
        <v>44272.316666666666</v>
      </c>
      <c r="R56" s="102" t="s">
        <v>45</v>
      </c>
    </row>
    <row r="57" spans="1:18" x14ac:dyDescent="0.25">
      <c r="A57" s="95">
        <v>44302</v>
      </c>
      <c r="B57" s="96">
        <v>0.95833333333333337</v>
      </c>
      <c r="C57" s="97" t="s">
        <v>374</v>
      </c>
      <c r="D57" s="97" t="s">
        <v>44</v>
      </c>
      <c r="E57" s="97" t="s">
        <v>33</v>
      </c>
      <c r="F57" s="98">
        <v>194.87</v>
      </c>
      <c r="G57" s="98">
        <v>32.19</v>
      </c>
      <c r="H57" s="98">
        <v>0</v>
      </c>
      <c r="I57" s="98">
        <v>28237</v>
      </c>
      <c r="J57" s="98">
        <v>35586</v>
      </c>
      <c r="K57" s="98">
        <v>9697002</v>
      </c>
      <c r="L57" s="4"/>
      <c r="M57" s="4"/>
      <c r="N57" s="97" t="s">
        <v>98</v>
      </c>
      <c r="O57" s="97" t="s">
        <v>134</v>
      </c>
      <c r="P57" s="97" t="s">
        <v>375</v>
      </c>
      <c r="Q57" s="4"/>
      <c r="R57" s="97" t="s">
        <v>45</v>
      </c>
    </row>
    <row r="58" spans="1:18" x14ac:dyDescent="0.25">
      <c r="A58" s="100">
        <v>44303</v>
      </c>
      <c r="B58" s="101">
        <v>0.29166666666666669</v>
      </c>
      <c r="C58" s="102" t="s">
        <v>342</v>
      </c>
      <c r="D58" s="102" t="s">
        <v>44</v>
      </c>
      <c r="E58" s="102" t="s">
        <v>31</v>
      </c>
      <c r="F58" s="103">
        <v>183.15</v>
      </c>
      <c r="G58" s="103">
        <v>32.200000000000003</v>
      </c>
      <c r="H58" s="103">
        <v>0</v>
      </c>
      <c r="I58" s="103">
        <v>29816</v>
      </c>
      <c r="J58" s="103">
        <v>49919</v>
      </c>
      <c r="K58" s="103">
        <v>9786138</v>
      </c>
      <c r="L58" s="3"/>
      <c r="M58" s="3"/>
      <c r="N58" s="102" t="s">
        <v>11</v>
      </c>
      <c r="O58" s="102" t="s">
        <v>258</v>
      </c>
      <c r="P58" s="102" t="s">
        <v>343</v>
      </c>
      <c r="Q58" s="104">
        <v>44299.875</v>
      </c>
      <c r="R58" s="102" t="s">
        <v>45</v>
      </c>
    </row>
    <row r="59" spans="1:18" x14ac:dyDescent="0.25">
      <c r="A59" s="95">
        <v>44303</v>
      </c>
      <c r="B59" s="96">
        <v>0.29166666666666669</v>
      </c>
      <c r="C59" s="97" t="s">
        <v>376</v>
      </c>
      <c r="D59" s="97" t="s">
        <v>44</v>
      </c>
      <c r="E59" s="97" t="s">
        <v>292</v>
      </c>
      <c r="F59" s="98">
        <v>199.97</v>
      </c>
      <c r="G59" s="98">
        <v>32.26</v>
      </c>
      <c r="H59" s="98">
        <v>0</v>
      </c>
      <c r="I59" s="98">
        <v>59447</v>
      </c>
      <c r="J59" s="98">
        <v>18644</v>
      </c>
      <c r="K59" s="98">
        <v>9574078</v>
      </c>
      <c r="L59" s="4"/>
      <c r="M59" s="4"/>
      <c r="N59" s="97" t="s">
        <v>101</v>
      </c>
      <c r="O59" s="97" t="s">
        <v>30</v>
      </c>
      <c r="P59" s="97" t="s">
        <v>377</v>
      </c>
      <c r="Q59" s="4"/>
      <c r="R59" s="97" t="s">
        <v>45</v>
      </c>
    </row>
    <row r="60" spans="1:18" x14ac:dyDescent="0.25">
      <c r="A60" s="100">
        <v>44303</v>
      </c>
      <c r="B60" s="101">
        <v>0.54166666666666663</v>
      </c>
      <c r="C60" s="102" t="s">
        <v>164</v>
      </c>
      <c r="D60" s="102" t="s">
        <v>44</v>
      </c>
      <c r="E60" s="102" t="s">
        <v>28</v>
      </c>
      <c r="F60" s="103">
        <v>229</v>
      </c>
      <c r="G60" s="103">
        <v>32.26</v>
      </c>
      <c r="H60" s="103">
        <v>7.7</v>
      </c>
      <c r="I60" s="103">
        <v>43974</v>
      </c>
      <c r="J60" s="103">
        <v>81104</v>
      </c>
      <c r="K60" s="103">
        <v>9646194</v>
      </c>
      <c r="L60" s="3"/>
      <c r="M60" s="3"/>
      <c r="N60" s="102" t="s">
        <v>131</v>
      </c>
      <c r="O60" s="102" t="s">
        <v>30</v>
      </c>
      <c r="P60" s="102" t="s">
        <v>168</v>
      </c>
      <c r="Q60" s="104">
        <v>44276.289583333331</v>
      </c>
      <c r="R60" s="102" t="s">
        <v>45</v>
      </c>
    </row>
    <row r="61" spans="1:18" x14ac:dyDescent="0.25">
      <c r="A61" s="95">
        <v>44303</v>
      </c>
      <c r="B61" s="96">
        <v>0.625</v>
      </c>
      <c r="C61" s="97" t="s">
        <v>267</v>
      </c>
      <c r="D61" s="97" t="s">
        <v>44</v>
      </c>
      <c r="E61" s="97" t="s">
        <v>28</v>
      </c>
      <c r="F61" s="98">
        <v>229.93</v>
      </c>
      <c r="G61" s="98">
        <v>38</v>
      </c>
      <c r="H61" s="98">
        <v>0</v>
      </c>
      <c r="I61" s="98">
        <v>48022</v>
      </c>
      <c r="J61" s="98">
        <v>88299</v>
      </c>
      <c r="K61" s="98">
        <v>9554183</v>
      </c>
      <c r="L61" s="4"/>
      <c r="M61" s="4"/>
      <c r="N61" s="97" t="s">
        <v>118</v>
      </c>
      <c r="O61" s="97" t="s">
        <v>29</v>
      </c>
      <c r="P61" s="97" t="s">
        <v>268</v>
      </c>
      <c r="Q61" s="4"/>
      <c r="R61" s="97" t="s">
        <v>45</v>
      </c>
    </row>
    <row r="62" spans="1:18" x14ac:dyDescent="0.25">
      <c r="A62" s="100">
        <v>44303</v>
      </c>
      <c r="B62" s="101">
        <v>0.625</v>
      </c>
      <c r="C62" s="102" t="s">
        <v>473</v>
      </c>
      <c r="D62" s="102" t="s">
        <v>44</v>
      </c>
      <c r="E62" s="102" t="s">
        <v>28</v>
      </c>
      <c r="F62" s="103">
        <v>228.98</v>
      </c>
      <c r="G62" s="103">
        <v>32.25</v>
      </c>
      <c r="H62" s="103">
        <v>0</v>
      </c>
      <c r="I62" s="103">
        <v>44190</v>
      </c>
      <c r="J62" s="103">
        <v>82012</v>
      </c>
      <c r="K62" s="103">
        <v>9828869</v>
      </c>
      <c r="L62" s="3"/>
      <c r="M62" s="3"/>
      <c r="N62" s="102" t="s">
        <v>103</v>
      </c>
      <c r="O62" s="102" t="s">
        <v>32</v>
      </c>
      <c r="P62" s="102" t="s">
        <v>474</v>
      </c>
      <c r="Q62" s="3"/>
      <c r="R62" s="102" t="s">
        <v>45</v>
      </c>
    </row>
    <row r="63" spans="1:18" x14ac:dyDescent="0.25">
      <c r="A63" s="95">
        <v>44303</v>
      </c>
      <c r="B63" s="96">
        <v>0.70833333333333337</v>
      </c>
      <c r="C63" s="97" t="s">
        <v>159</v>
      </c>
      <c r="D63" s="97" t="s">
        <v>44</v>
      </c>
      <c r="E63" s="97" t="s">
        <v>28</v>
      </c>
      <c r="F63" s="98">
        <v>224.94</v>
      </c>
      <c r="G63" s="98">
        <v>32.26</v>
      </c>
      <c r="H63" s="98">
        <v>6.9</v>
      </c>
      <c r="I63" s="98">
        <v>39737</v>
      </c>
      <c r="J63" s="98">
        <v>76596</v>
      </c>
      <c r="K63" s="98">
        <v>9427031</v>
      </c>
      <c r="L63" s="4"/>
      <c r="M63" s="4"/>
      <c r="N63" s="97" t="s">
        <v>11</v>
      </c>
      <c r="O63" s="97" t="s">
        <v>32</v>
      </c>
      <c r="P63" s="97" t="s">
        <v>162</v>
      </c>
      <c r="Q63" s="99">
        <v>44269.720833333333</v>
      </c>
      <c r="R63" s="97" t="s">
        <v>45</v>
      </c>
    </row>
    <row r="64" spans="1:18" x14ac:dyDescent="0.25">
      <c r="A64" s="100">
        <v>44303</v>
      </c>
      <c r="B64" s="101">
        <v>0.70833333333333337</v>
      </c>
      <c r="C64" s="102" t="s">
        <v>170</v>
      </c>
      <c r="D64" s="102" t="s">
        <v>44</v>
      </c>
      <c r="E64" s="102" t="s">
        <v>28</v>
      </c>
      <c r="F64" s="103">
        <v>225</v>
      </c>
      <c r="G64" s="103">
        <v>32.26</v>
      </c>
      <c r="H64" s="103">
        <v>0</v>
      </c>
      <c r="I64" s="103">
        <v>38895</v>
      </c>
      <c r="J64" s="103">
        <v>75580</v>
      </c>
      <c r="K64" s="103">
        <v>9296262</v>
      </c>
      <c r="L64" s="3"/>
      <c r="M64" s="3"/>
      <c r="N64" s="102" t="s">
        <v>11</v>
      </c>
      <c r="O64" s="102" t="s">
        <v>32</v>
      </c>
      <c r="P64" s="102" t="s">
        <v>171</v>
      </c>
      <c r="Q64" s="104">
        <v>44278.4375</v>
      </c>
      <c r="R64" s="102" t="s">
        <v>45</v>
      </c>
    </row>
    <row r="65" spans="1:18" x14ac:dyDescent="0.25">
      <c r="A65" s="95">
        <v>44303</v>
      </c>
      <c r="B65" s="96">
        <v>0.70833333333333337</v>
      </c>
      <c r="C65" s="97" t="s">
        <v>205</v>
      </c>
      <c r="D65" s="97" t="s">
        <v>44</v>
      </c>
      <c r="E65" s="97" t="s">
        <v>28</v>
      </c>
      <c r="F65" s="98">
        <v>199.9</v>
      </c>
      <c r="G65" s="98">
        <v>32.26</v>
      </c>
      <c r="H65" s="98">
        <v>0</v>
      </c>
      <c r="I65" s="98">
        <v>36354</v>
      </c>
      <c r="J65" s="98">
        <v>62996</v>
      </c>
      <c r="K65" s="98">
        <v>9669380</v>
      </c>
      <c r="L65" s="4"/>
      <c r="M65" s="4"/>
      <c r="N65" s="97" t="s">
        <v>11</v>
      </c>
      <c r="O65" s="97" t="s">
        <v>51</v>
      </c>
      <c r="P65" s="97" t="s">
        <v>206</v>
      </c>
      <c r="Q65" s="99">
        <v>44296.333333333336</v>
      </c>
      <c r="R65" s="97" t="s">
        <v>45</v>
      </c>
    </row>
    <row r="66" spans="1:18" x14ac:dyDescent="0.25">
      <c r="A66" s="100">
        <v>44303</v>
      </c>
      <c r="B66" s="101">
        <v>0.70833333333333337</v>
      </c>
      <c r="C66" s="102" t="s">
        <v>249</v>
      </c>
      <c r="D66" s="102" t="s">
        <v>44</v>
      </c>
      <c r="E66" s="102" t="s">
        <v>28</v>
      </c>
      <c r="F66" s="103">
        <v>225</v>
      </c>
      <c r="G66" s="103">
        <v>32.26</v>
      </c>
      <c r="H66" s="103">
        <v>0</v>
      </c>
      <c r="I66" s="103">
        <v>41101</v>
      </c>
      <c r="J66" s="103">
        <v>75200</v>
      </c>
      <c r="K66" s="103">
        <v>9638678</v>
      </c>
      <c r="L66" s="3"/>
      <c r="M66" s="3"/>
      <c r="N66" s="102" t="s">
        <v>118</v>
      </c>
      <c r="O66" s="102" t="s">
        <v>250</v>
      </c>
      <c r="P66" s="102" t="s">
        <v>378</v>
      </c>
      <c r="Q66" s="104">
        <v>44296.454861111109</v>
      </c>
      <c r="R66" s="102" t="s">
        <v>45</v>
      </c>
    </row>
    <row r="67" spans="1:18" x14ac:dyDescent="0.25">
      <c r="A67" s="95">
        <v>44303</v>
      </c>
      <c r="B67" s="96">
        <v>0.70833333333333337</v>
      </c>
      <c r="C67" s="97" t="s">
        <v>379</v>
      </c>
      <c r="D67" s="97" t="s">
        <v>44</v>
      </c>
      <c r="E67" s="97" t="s">
        <v>28</v>
      </c>
      <c r="F67" s="98">
        <v>169.26</v>
      </c>
      <c r="G67" s="98">
        <v>27.2</v>
      </c>
      <c r="H67" s="98">
        <v>0</v>
      </c>
      <c r="I67" s="98">
        <v>16966</v>
      </c>
      <c r="J67" s="98">
        <v>28498</v>
      </c>
      <c r="K67" s="98">
        <v>9289855</v>
      </c>
      <c r="L67" s="4"/>
      <c r="M67" s="4"/>
      <c r="N67" s="97" t="s">
        <v>103</v>
      </c>
      <c r="O67" s="97" t="s">
        <v>32</v>
      </c>
      <c r="P67" s="97" t="s">
        <v>380</v>
      </c>
      <c r="Q67" s="4"/>
      <c r="R67" s="97" t="s">
        <v>45</v>
      </c>
    </row>
    <row r="68" spans="1:18" x14ac:dyDescent="0.25">
      <c r="A68" s="100">
        <v>44303</v>
      </c>
      <c r="B68" s="101">
        <v>0.75</v>
      </c>
      <c r="C68" s="102" t="s">
        <v>207</v>
      </c>
      <c r="D68" s="102" t="s">
        <v>44</v>
      </c>
      <c r="E68" s="102" t="s">
        <v>33</v>
      </c>
      <c r="F68" s="103">
        <v>299.87</v>
      </c>
      <c r="G68" s="103">
        <v>48.2</v>
      </c>
      <c r="H68" s="103">
        <v>0</v>
      </c>
      <c r="I68" s="103">
        <v>95256</v>
      </c>
      <c r="J68" s="103">
        <v>109832</v>
      </c>
      <c r="K68" s="103">
        <v>9729075</v>
      </c>
      <c r="L68" s="3"/>
      <c r="M68" s="3"/>
      <c r="N68" s="102" t="s">
        <v>98</v>
      </c>
      <c r="O68" s="102" t="s">
        <v>88</v>
      </c>
      <c r="P68" s="102" t="s">
        <v>208</v>
      </c>
      <c r="Q68" s="3"/>
      <c r="R68" s="102" t="s">
        <v>45</v>
      </c>
    </row>
    <row r="69" spans="1:18" x14ac:dyDescent="0.25">
      <c r="A69" s="95">
        <v>44303</v>
      </c>
      <c r="B69" s="96">
        <v>0.83333333333333337</v>
      </c>
      <c r="C69" s="97" t="s">
        <v>381</v>
      </c>
      <c r="D69" s="97" t="s">
        <v>44</v>
      </c>
      <c r="E69" s="97" t="s">
        <v>33</v>
      </c>
      <c r="F69" s="98">
        <v>299.99</v>
      </c>
      <c r="G69" s="98">
        <v>48.4</v>
      </c>
      <c r="H69" s="98">
        <v>0</v>
      </c>
      <c r="I69" s="98">
        <v>96424</v>
      </c>
      <c r="J69" s="98">
        <v>115583</v>
      </c>
      <c r="K69" s="98">
        <v>9724049</v>
      </c>
      <c r="L69" s="4"/>
      <c r="M69" s="4"/>
      <c r="N69" s="97" t="s">
        <v>98</v>
      </c>
      <c r="O69" s="97" t="s">
        <v>88</v>
      </c>
      <c r="P69" s="97" t="s">
        <v>382</v>
      </c>
      <c r="Q69" s="4"/>
      <c r="R69" s="97" t="s">
        <v>45</v>
      </c>
    </row>
    <row r="70" spans="1:18" x14ac:dyDescent="0.25">
      <c r="A70" s="100">
        <v>44304</v>
      </c>
      <c r="B70" s="101">
        <v>0.20833333333333334</v>
      </c>
      <c r="C70" s="102" t="s">
        <v>383</v>
      </c>
      <c r="D70" s="102" t="s">
        <v>44</v>
      </c>
      <c r="E70" s="102" t="s">
        <v>33</v>
      </c>
      <c r="F70" s="103">
        <v>208.85</v>
      </c>
      <c r="G70" s="103">
        <v>29.8</v>
      </c>
      <c r="H70" s="103">
        <v>0</v>
      </c>
      <c r="I70" s="103">
        <v>26374</v>
      </c>
      <c r="J70" s="103">
        <v>34022</v>
      </c>
      <c r="K70" s="103">
        <v>9506394</v>
      </c>
      <c r="L70" s="3"/>
      <c r="M70" s="3"/>
      <c r="N70" s="102" t="s">
        <v>98</v>
      </c>
      <c r="O70" s="102" t="s">
        <v>29</v>
      </c>
      <c r="P70" s="102" t="s">
        <v>384</v>
      </c>
      <c r="Q70" s="3"/>
      <c r="R70" s="102" t="s">
        <v>45</v>
      </c>
    </row>
    <row r="71" spans="1:18" x14ac:dyDescent="0.25">
      <c r="A71" s="95">
        <v>44304</v>
      </c>
      <c r="B71" s="96">
        <v>0.27083333333333331</v>
      </c>
      <c r="C71" s="97" t="s">
        <v>385</v>
      </c>
      <c r="D71" s="97" t="s">
        <v>386</v>
      </c>
      <c r="E71" s="97" t="s">
        <v>31</v>
      </c>
      <c r="F71" s="98">
        <v>146.19</v>
      </c>
      <c r="G71" s="98">
        <v>24.2</v>
      </c>
      <c r="H71" s="98">
        <v>8</v>
      </c>
      <c r="I71" s="98">
        <v>11925</v>
      </c>
      <c r="J71" s="98">
        <v>19991</v>
      </c>
      <c r="K71" s="98">
        <v>9508938</v>
      </c>
      <c r="L71" s="4"/>
      <c r="M71" s="4"/>
      <c r="N71" s="97" t="s">
        <v>387</v>
      </c>
      <c r="O71" s="97" t="s">
        <v>388</v>
      </c>
      <c r="P71" s="97" t="s">
        <v>389</v>
      </c>
      <c r="Q71" s="4"/>
      <c r="R71" s="97" t="s">
        <v>45</v>
      </c>
    </row>
    <row r="72" spans="1:18" x14ac:dyDescent="0.25">
      <c r="A72" s="100">
        <v>44304</v>
      </c>
      <c r="B72" s="101">
        <v>0.29166666666666669</v>
      </c>
      <c r="C72" s="102" t="s">
        <v>241</v>
      </c>
      <c r="D72" s="102" t="s">
        <v>44</v>
      </c>
      <c r="E72" s="102" t="s">
        <v>31</v>
      </c>
      <c r="F72" s="103">
        <v>144.09</v>
      </c>
      <c r="G72" s="103">
        <v>24.19</v>
      </c>
      <c r="H72" s="103">
        <v>0</v>
      </c>
      <c r="I72" s="103">
        <v>11733</v>
      </c>
      <c r="J72" s="103">
        <v>19980</v>
      </c>
      <c r="K72" s="103">
        <v>9360958</v>
      </c>
      <c r="L72" s="3"/>
      <c r="M72" s="3"/>
      <c r="N72" s="102" t="s">
        <v>102</v>
      </c>
      <c r="O72" s="102" t="s">
        <v>30</v>
      </c>
      <c r="P72" s="102" t="s">
        <v>242</v>
      </c>
      <c r="Q72" s="3"/>
      <c r="R72" s="102" t="s">
        <v>45</v>
      </c>
    </row>
    <row r="73" spans="1:18" x14ac:dyDescent="0.25">
      <c r="A73" s="95">
        <v>44304</v>
      </c>
      <c r="B73" s="96">
        <v>0.41666666666666669</v>
      </c>
      <c r="C73" s="97" t="s">
        <v>390</v>
      </c>
      <c r="D73" s="97" t="s">
        <v>44</v>
      </c>
      <c r="E73" s="97" t="s">
        <v>292</v>
      </c>
      <c r="F73" s="98">
        <v>213.88</v>
      </c>
      <c r="G73" s="98">
        <v>32.25</v>
      </c>
      <c r="H73" s="98">
        <v>0</v>
      </c>
      <c r="I73" s="98">
        <v>56660</v>
      </c>
      <c r="J73" s="98">
        <v>26169</v>
      </c>
      <c r="K73" s="98">
        <v>9198123</v>
      </c>
      <c r="L73" s="4"/>
      <c r="M73" s="4"/>
      <c r="N73" s="97" t="s">
        <v>98</v>
      </c>
      <c r="O73" s="97" t="s">
        <v>88</v>
      </c>
      <c r="P73" s="97" t="s">
        <v>391</v>
      </c>
      <c r="Q73" s="4"/>
      <c r="R73" s="97" t="s">
        <v>45</v>
      </c>
    </row>
    <row r="74" spans="1:18" x14ac:dyDescent="0.25">
      <c r="A74" s="100">
        <v>44304</v>
      </c>
      <c r="B74" s="101">
        <v>0.52083333333333337</v>
      </c>
      <c r="C74" s="102" t="s">
        <v>392</v>
      </c>
      <c r="D74" s="102" t="s">
        <v>393</v>
      </c>
      <c r="E74" s="102" t="s">
        <v>31</v>
      </c>
      <c r="F74" s="103">
        <v>189.03</v>
      </c>
      <c r="G74" s="103">
        <v>32.200000000000003</v>
      </c>
      <c r="H74" s="103">
        <v>11.9</v>
      </c>
      <c r="I74" s="103">
        <v>30964</v>
      </c>
      <c r="J74" s="103">
        <v>50091</v>
      </c>
      <c r="K74" s="103">
        <v>9512185</v>
      </c>
      <c r="L74" s="3"/>
      <c r="M74" s="3"/>
      <c r="N74" s="102" t="s">
        <v>133</v>
      </c>
      <c r="O74" s="102" t="s">
        <v>32</v>
      </c>
      <c r="P74" s="102" t="s">
        <v>394</v>
      </c>
      <c r="Q74" s="3"/>
      <c r="R74" s="102" t="s">
        <v>45</v>
      </c>
    </row>
    <row r="75" spans="1:18" x14ac:dyDescent="0.25">
      <c r="A75" s="95">
        <v>44304</v>
      </c>
      <c r="B75" s="96">
        <v>0.54166666666666663</v>
      </c>
      <c r="C75" s="97" t="s">
        <v>395</v>
      </c>
      <c r="D75" s="97" t="s">
        <v>44</v>
      </c>
      <c r="E75" s="97" t="s">
        <v>33</v>
      </c>
      <c r="F75" s="98">
        <v>330</v>
      </c>
      <c r="G75" s="98">
        <v>48.2</v>
      </c>
      <c r="H75" s="98">
        <v>0</v>
      </c>
      <c r="I75" s="98">
        <v>113828</v>
      </c>
      <c r="J75" s="98">
        <v>132789</v>
      </c>
      <c r="K75" s="98">
        <v>9793923</v>
      </c>
      <c r="L75" s="4"/>
      <c r="M75" s="4"/>
      <c r="N75" s="97" t="s">
        <v>141</v>
      </c>
      <c r="O75" s="97" t="s">
        <v>34</v>
      </c>
      <c r="P75" s="97" t="s">
        <v>396</v>
      </c>
      <c r="Q75" s="4"/>
      <c r="R75" s="97" t="s">
        <v>45</v>
      </c>
    </row>
    <row r="76" spans="1:18" x14ac:dyDescent="0.25">
      <c r="A76" s="100">
        <v>44304</v>
      </c>
      <c r="B76" s="101">
        <v>0.625</v>
      </c>
      <c r="C76" s="102" t="s">
        <v>397</v>
      </c>
      <c r="D76" s="102" t="s">
        <v>44</v>
      </c>
      <c r="E76" s="102" t="s">
        <v>31</v>
      </c>
      <c r="F76" s="103">
        <v>182.5</v>
      </c>
      <c r="G76" s="103">
        <v>32.200000000000003</v>
      </c>
      <c r="H76" s="103">
        <v>0</v>
      </c>
      <c r="I76" s="103">
        <v>27472</v>
      </c>
      <c r="J76" s="103">
        <v>47171</v>
      </c>
      <c r="K76" s="103">
        <v>9272199</v>
      </c>
      <c r="L76" s="3"/>
      <c r="M76" s="3"/>
      <c r="N76" s="102" t="s">
        <v>118</v>
      </c>
      <c r="O76" s="102" t="s">
        <v>32</v>
      </c>
      <c r="P76" s="102" t="s">
        <v>398</v>
      </c>
      <c r="Q76" s="3"/>
      <c r="R76" s="102" t="s">
        <v>45</v>
      </c>
    </row>
    <row r="77" spans="1:18" x14ac:dyDescent="0.25">
      <c r="A77" s="95">
        <v>44304</v>
      </c>
      <c r="B77" s="96">
        <v>0.70833333333333337</v>
      </c>
      <c r="C77" s="97" t="s">
        <v>202</v>
      </c>
      <c r="D77" s="97" t="s">
        <v>44</v>
      </c>
      <c r="E77" s="97" t="s">
        <v>28</v>
      </c>
      <c r="F77" s="98">
        <v>179.99</v>
      </c>
      <c r="G77" s="98">
        <v>30</v>
      </c>
      <c r="H77" s="98">
        <v>0</v>
      </c>
      <c r="I77" s="98">
        <v>23703</v>
      </c>
      <c r="J77" s="98">
        <v>38575</v>
      </c>
      <c r="K77" s="98">
        <v>9877327</v>
      </c>
      <c r="L77" s="4"/>
      <c r="M77" s="4"/>
      <c r="N77" s="97" t="s">
        <v>203</v>
      </c>
      <c r="O77" s="97" t="s">
        <v>51</v>
      </c>
      <c r="P77" s="97" t="s">
        <v>204</v>
      </c>
      <c r="Q77" s="4"/>
      <c r="R77" s="97" t="s">
        <v>45</v>
      </c>
    </row>
    <row r="78" spans="1:18" x14ac:dyDescent="0.25">
      <c r="A78" s="100">
        <v>44304</v>
      </c>
      <c r="B78" s="101">
        <v>0.70833333333333337</v>
      </c>
      <c r="C78" s="102" t="s">
        <v>399</v>
      </c>
      <c r="D78" s="102" t="s">
        <v>44</v>
      </c>
      <c r="E78" s="102" t="s">
        <v>136</v>
      </c>
      <c r="F78" s="103">
        <v>204.36</v>
      </c>
      <c r="G78" s="103">
        <v>32.26</v>
      </c>
      <c r="H78" s="103">
        <v>0</v>
      </c>
      <c r="I78" s="103">
        <v>37447</v>
      </c>
      <c r="J78" s="103">
        <v>50740</v>
      </c>
      <c r="K78" s="103">
        <v>9603805</v>
      </c>
      <c r="L78" s="3"/>
      <c r="M78" s="3"/>
      <c r="N78" s="102" t="s">
        <v>103</v>
      </c>
      <c r="O78" s="102" t="s">
        <v>246</v>
      </c>
      <c r="P78" s="102" t="s">
        <v>400</v>
      </c>
      <c r="Q78" s="3"/>
      <c r="R78" s="102" t="s">
        <v>45</v>
      </c>
    </row>
    <row r="79" spans="1:18" x14ac:dyDescent="0.25">
      <c r="A79" s="95">
        <v>44304</v>
      </c>
      <c r="B79" s="96">
        <v>0.70833333333333337</v>
      </c>
      <c r="C79" s="97" t="s">
        <v>284</v>
      </c>
      <c r="D79" s="97" t="s">
        <v>44</v>
      </c>
      <c r="E79" s="97" t="s">
        <v>28</v>
      </c>
      <c r="F79" s="98">
        <v>229</v>
      </c>
      <c r="G79" s="98">
        <v>32.26</v>
      </c>
      <c r="H79" s="98">
        <v>0</v>
      </c>
      <c r="I79" s="98">
        <v>44120</v>
      </c>
      <c r="J79" s="98">
        <v>81783</v>
      </c>
      <c r="K79" s="98">
        <v>9748813</v>
      </c>
      <c r="L79" s="4"/>
      <c r="M79" s="4"/>
      <c r="N79" s="97" t="s">
        <v>103</v>
      </c>
      <c r="O79" s="97" t="s">
        <v>34</v>
      </c>
      <c r="P79" s="97" t="s">
        <v>401</v>
      </c>
      <c r="Q79" s="4"/>
      <c r="R79" s="97" t="s">
        <v>45</v>
      </c>
    </row>
    <row r="80" spans="1:18" x14ac:dyDescent="0.25">
      <c r="A80" s="100">
        <v>44304</v>
      </c>
      <c r="B80" s="101">
        <v>0.70833333333333337</v>
      </c>
      <c r="C80" s="102" t="s">
        <v>402</v>
      </c>
      <c r="D80" s="102" t="s">
        <v>44</v>
      </c>
      <c r="E80" s="102" t="s">
        <v>31</v>
      </c>
      <c r="F80" s="103">
        <v>182.88</v>
      </c>
      <c r="G80" s="103">
        <v>32.200000000000003</v>
      </c>
      <c r="H80" s="103">
        <v>0</v>
      </c>
      <c r="I80" s="103">
        <v>29077</v>
      </c>
      <c r="J80" s="103">
        <v>48300</v>
      </c>
      <c r="K80" s="103">
        <v>9489912</v>
      </c>
      <c r="L80" s="3"/>
      <c r="M80" s="3"/>
      <c r="N80" s="102" t="s">
        <v>98</v>
      </c>
      <c r="O80" s="102" t="s">
        <v>134</v>
      </c>
      <c r="P80" s="102" t="s">
        <v>403</v>
      </c>
      <c r="Q80" s="3"/>
      <c r="R80" s="102" t="s">
        <v>45</v>
      </c>
    </row>
    <row r="81" spans="1:18" x14ac:dyDescent="0.25">
      <c r="A81" s="95">
        <v>44305</v>
      </c>
      <c r="B81" s="96">
        <v>0.25</v>
      </c>
      <c r="C81" s="97" t="s">
        <v>404</v>
      </c>
      <c r="D81" s="97" t="s">
        <v>44</v>
      </c>
      <c r="E81" s="97" t="s">
        <v>28</v>
      </c>
      <c r="F81" s="98">
        <v>225</v>
      </c>
      <c r="G81" s="98">
        <v>32.26</v>
      </c>
      <c r="H81" s="98">
        <v>0</v>
      </c>
      <c r="I81" s="98">
        <v>40913</v>
      </c>
      <c r="J81" s="98">
        <v>75597</v>
      </c>
      <c r="K81" s="98">
        <v>9492725</v>
      </c>
      <c r="L81" s="4"/>
      <c r="M81" s="4"/>
      <c r="N81" s="97" t="s">
        <v>131</v>
      </c>
      <c r="O81" s="97" t="s">
        <v>34</v>
      </c>
      <c r="P81" s="97" t="s">
        <v>405</v>
      </c>
      <c r="Q81" s="4"/>
      <c r="R81" s="97" t="s">
        <v>45</v>
      </c>
    </row>
    <row r="82" spans="1:18" x14ac:dyDescent="0.25">
      <c r="A82" s="100">
        <v>44305</v>
      </c>
      <c r="B82" s="101">
        <v>0.375</v>
      </c>
      <c r="C82" s="102" t="s">
        <v>406</v>
      </c>
      <c r="D82" s="102" t="s">
        <v>44</v>
      </c>
      <c r="E82" s="102" t="s">
        <v>33</v>
      </c>
      <c r="F82" s="103">
        <v>270.89999999999998</v>
      </c>
      <c r="G82" s="103">
        <v>42.8</v>
      </c>
      <c r="H82" s="103">
        <v>0</v>
      </c>
      <c r="I82" s="103">
        <v>69809</v>
      </c>
      <c r="J82" s="103">
        <v>80551</v>
      </c>
      <c r="K82" s="103">
        <v>9629457</v>
      </c>
      <c r="L82" s="3"/>
      <c r="M82" s="3"/>
      <c r="N82" s="102" t="s">
        <v>98</v>
      </c>
      <c r="O82" s="102" t="s">
        <v>29</v>
      </c>
      <c r="P82" s="102" t="s">
        <v>407</v>
      </c>
      <c r="Q82" s="3"/>
      <c r="R82" s="102" t="s">
        <v>45</v>
      </c>
    </row>
    <row r="83" spans="1:18" x14ac:dyDescent="0.25">
      <c r="A83" s="95">
        <v>44305</v>
      </c>
      <c r="B83" s="96">
        <v>0.41666666666666669</v>
      </c>
      <c r="C83" s="97" t="s">
        <v>408</v>
      </c>
      <c r="D83" s="97" t="s">
        <v>44</v>
      </c>
      <c r="E83" s="97" t="s">
        <v>292</v>
      </c>
      <c r="F83" s="98">
        <v>199.97</v>
      </c>
      <c r="G83" s="98">
        <v>32.26</v>
      </c>
      <c r="H83" s="98">
        <v>0</v>
      </c>
      <c r="I83" s="98">
        <v>59030</v>
      </c>
      <c r="J83" s="98">
        <v>18720</v>
      </c>
      <c r="K83" s="98">
        <v>9574107</v>
      </c>
      <c r="L83" s="4"/>
      <c r="M83" s="4"/>
      <c r="N83" s="97" t="s">
        <v>101</v>
      </c>
      <c r="O83" s="97" t="s">
        <v>299</v>
      </c>
      <c r="P83" s="97" t="s">
        <v>409</v>
      </c>
      <c r="Q83" s="4"/>
      <c r="R83" s="97" t="s">
        <v>45</v>
      </c>
    </row>
    <row r="84" spans="1:18" x14ac:dyDescent="0.25">
      <c r="A84" s="100">
        <v>44305</v>
      </c>
      <c r="B84" s="101">
        <v>0.5</v>
      </c>
      <c r="C84" s="102" t="s">
        <v>410</v>
      </c>
      <c r="D84" s="102" t="s">
        <v>44</v>
      </c>
      <c r="E84" s="102" t="s">
        <v>31</v>
      </c>
      <c r="F84" s="103">
        <v>182.5</v>
      </c>
      <c r="G84" s="103">
        <v>32</v>
      </c>
      <c r="H84" s="103">
        <v>0</v>
      </c>
      <c r="I84" s="103">
        <v>29777</v>
      </c>
      <c r="J84" s="103">
        <v>49949</v>
      </c>
      <c r="K84" s="103">
        <v>9858852</v>
      </c>
      <c r="L84" s="3"/>
      <c r="M84" s="3"/>
      <c r="N84" s="102" t="s">
        <v>109</v>
      </c>
      <c r="O84" s="102" t="s">
        <v>30</v>
      </c>
      <c r="P84" s="102" t="s">
        <v>411</v>
      </c>
      <c r="Q84" s="3"/>
      <c r="R84" s="102" t="s">
        <v>45</v>
      </c>
    </row>
    <row r="85" spans="1:18" x14ac:dyDescent="0.25">
      <c r="A85" s="95">
        <v>44305</v>
      </c>
      <c r="B85" s="96">
        <v>0.70833333333333337</v>
      </c>
      <c r="C85" s="97" t="s">
        <v>211</v>
      </c>
      <c r="D85" s="97" t="s">
        <v>44</v>
      </c>
      <c r="E85" s="97" t="s">
        <v>28</v>
      </c>
      <c r="F85" s="98">
        <v>225</v>
      </c>
      <c r="G85" s="98">
        <v>32.26</v>
      </c>
      <c r="H85" s="98">
        <v>0</v>
      </c>
      <c r="I85" s="98">
        <v>38891</v>
      </c>
      <c r="J85" s="98">
        <v>75765</v>
      </c>
      <c r="K85" s="98">
        <v>9316854</v>
      </c>
      <c r="L85" s="4"/>
      <c r="M85" s="4"/>
      <c r="N85" s="97" t="s">
        <v>11</v>
      </c>
      <c r="O85" s="97" t="s">
        <v>30</v>
      </c>
      <c r="P85" s="97" t="s">
        <v>212</v>
      </c>
      <c r="Q85" s="99">
        <v>44298.861111111109</v>
      </c>
      <c r="R85" s="97" t="s">
        <v>45</v>
      </c>
    </row>
    <row r="86" spans="1:18" x14ac:dyDescent="0.25">
      <c r="A86" s="100">
        <v>44305</v>
      </c>
      <c r="B86" s="101">
        <v>0.70833333333333337</v>
      </c>
      <c r="C86" s="102" t="s">
        <v>251</v>
      </c>
      <c r="D86" s="102" t="s">
        <v>44</v>
      </c>
      <c r="E86" s="102" t="s">
        <v>28</v>
      </c>
      <c r="F86" s="103">
        <v>199.93</v>
      </c>
      <c r="G86" s="103">
        <v>32.24</v>
      </c>
      <c r="H86" s="103">
        <v>0</v>
      </c>
      <c r="I86" s="103">
        <v>34657</v>
      </c>
      <c r="J86" s="103">
        <v>61175</v>
      </c>
      <c r="K86" s="103">
        <v>9882279</v>
      </c>
      <c r="L86" s="3"/>
      <c r="M86" s="3"/>
      <c r="N86" s="102" t="s">
        <v>203</v>
      </c>
      <c r="O86" s="102" t="s">
        <v>29</v>
      </c>
      <c r="P86" s="102" t="s">
        <v>252</v>
      </c>
      <c r="Q86" s="3"/>
      <c r="R86" s="102" t="s">
        <v>45</v>
      </c>
    </row>
    <row r="87" spans="1:18" x14ac:dyDescent="0.25">
      <c r="A87" s="95">
        <v>44305</v>
      </c>
      <c r="B87" s="96">
        <v>0.79166666666666663</v>
      </c>
      <c r="C87" s="97" t="s">
        <v>269</v>
      </c>
      <c r="D87" s="97" t="s">
        <v>44</v>
      </c>
      <c r="E87" s="97" t="s">
        <v>28</v>
      </c>
      <c r="F87" s="98">
        <v>190</v>
      </c>
      <c r="G87" s="98">
        <v>32.26</v>
      </c>
      <c r="H87" s="98">
        <v>0</v>
      </c>
      <c r="I87" s="98">
        <v>30669</v>
      </c>
      <c r="J87" s="98">
        <v>55418</v>
      </c>
      <c r="K87" s="98">
        <v>9304382</v>
      </c>
      <c r="L87" s="4"/>
      <c r="M87" s="4"/>
      <c r="N87" s="97" t="s">
        <v>12</v>
      </c>
      <c r="O87" s="97" t="s">
        <v>30</v>
      </c>
      <c r="P87" s="97" t="s">
        <v>270</v>
      </c>
      <c r="Q87" s="4"/>
      <c r="R87" s="97" t="s">
        <v>45</v>
      </c>
    </row>
    <row r="88" spans="1:18" x14ac:dyDescent="0.25">
      <c r="A88" s="100">
        <v>44305</v>
      </c>
      <c r="B88" s="101">
        <v>0.79166666666666663</v>
      </c>
      <c r="C88" s="102" t="s">
        <v>412</v>
      </c>
      <c r="D88" s="102" t="s">
        <v>44</v>
      </c>
      <c r="E88" s="102" t="s">
        <v>28</v>
      </c>
      <c r="F88" s="103">
        <v>179.97</v>
      </c>
      <c r="G88" s="103">
        <v>29.8</v>
      </c>
      <c r="H88" s="103">
        <v>0</v>
      </c>
      <c r="I88" s="103">
        <v>23302</v>
      </c>
      <c r="J88" s="103">
        <v>37927</v>
      </c>
      <c r="K88" s="103">
        <v>9883144</v>
      </c>
      <c r="L88" s="3"/>
      <c r="M88" s="3"/>
      <c r="N88" s="102" t="s">
        <v>141</v>
      </c>
      <c r="O88" s="102" t="s">
        <v>30</v>
      </c>
      <c r="P88" s="102" t="s">
        <v>413</v>
      </c>
      <c r="Q88" s="3"/>
      <c r="R88" s="102" t="s">
        <v>45</v>
      </c>
    </row>
    <row r="89" spans="1:18" x14ac:dyDescent="0.25">
      <c r="A89" s="95">
        <v>44306</v>
      </c>
      <c r="B89" s="96">
        <v>0.29166666666666669</v>
      </c>
      <c r="C89" s="97" t="s">
        <v>414</v>
      </c>
      <c r="D89" s="97" t="s">
        <v>44</v>
      </c>
      <c r="E89" s="97" t="s">
        <v>31</v>
      </c>
      <c r="F89" s="98">
        <v>142.4</v>
      </c>
      <c r="G89" s="98">
        <v>22.8</v>
      </c>
      <c r="H89" s="98">
        <v>0</v>
      </c>
      <c r="I89" s="98">
        <v>10369</v>
      </c>
      <c r="J89" s="98">
        <v>17460</v>
      </c>
      <c r="K89" s="98">
        <v>9143221</v>
      </c>
      <c r="L89" s="4"/>
      <c r="M89" s="4"/>
      <c r="N89" s="97" t="s">
        <v>125</v>
      </c>
      <c r="O89" s="97" t="s">
        <v>32</v>
      </c>
      <c r="P89" s="97" t="s">
        <v>415</v>
      </c>
      <c r="Q89" s="4"/>
      <c r="R89" s="97" t="s">
        <v>45</v>
      </c>
    </row>
    <row r="90" spans="1:18" x14ac:dyDescent="0.25">
      <c r="A90" s="100">
        <v>44306</v>
      </c>
      <c r="B90" s="101">
        <v>0.29166666666666669</v>
      </c>
      <c r="C90" s="102" t="s">
        <v>416</v>
      </c>
      <c r="D90" s="102" t="s">
        <v>44</v>
      </c>
      <c r="E90" s="102" t="s">
        <v>136</v>
      </c>
      <c r="F90" s="103">
        <v>177</v>
      </c>
      <c r="G90" s="103">
        <v>28.6</v>
      </c>
      <c r="H90" s="103">
        <v>0</v>
      </c>
      <c r="I90" s="103">
        <v>21483</v>
      </c>
      <c r="J90" s="103">
        <v>33126</v>
      </c>
      <c r="K90" s="103">
        <v>9537018</v>
      </c>
      <c r="L90" s="3"/>
      <c r="M90" s="3"/>
      <c r="N90" s="102" t="s">
        <v>181</v>
      </c>
      <c r="O90" s="102" t="s">
        <v>30</v>
      </c>
      <c r="P90" s="102" t="s">
        <v>417</v>
      </c>
      <c r="Q90" s="3"/>
      <c r="R90" s="102" t="s">
        <v>45</v>
      </c>
    </row>
    <row r="91" spans="1:18" x14ac:dyDescent="0.25">
      <c r="A91" s="95">
        <v>44306</v>
      </c>
      <c r="B91" s="96">
        <v>0.625</v>
      </c>
      <c r="C91" s="97" t="s">
        <v>300</v>
      </c>
      <c r="D91" s="97" t="s">
        <v>44</v>
      </c>
      <c r="E91" s="97" t="s">
        <v>28</v>
      </c>
      <c r="F91" s="98">
        <v>229.07</v>
      </c>
      <c r="G91" s="98">
        <v>32.26</v>
      </c>
      <c r="H91" s="98">
        <v>0</v>
      </c>
      <c r="I91" s="98">
        <v>44625</v>
      </c>
      <c r="J91" s="98">
        <v>81533</v>
      </c>
      <c r="K91" s="98">
        <v>9586356</v>
      </c>
      <c r="L91" s="4"/>
      <c r="M91" s="4"/>
      <c r="N91" s="97" t="s">
        <v>418</v>
      </c>
      <c r="O91" s="97" t="s">
        <v>32</v>
      </c>
      <c r="P91" s="97" t="s">
        <v>419</v>
      </c>
      <c r="Q91" s="99">
        <v>44298.033333333333</v>
      </c>
      <c r="R91" s="97" t="s">
        <v>45</v>
      </c>
    </row>
    <row r="92" spans="1:18" x14ac:dyDescent="0.25">
      <c r="A92" s="100">
        <v>44306</v>
      </c>
      <c r="B92" s="101">
        <v>0.70833333333333337</v>
      </c>
      <c r="C92" s="102" t="s">
        <v>213</v>
      </c>
      <c r="D92" s="102" t="s">
        <v>44</v>
      </c>
      <c r="E92" s="102" t="s">
        <v>28</v>
      </c>
      <c r="F92" s="103">
        <v>225</v>
      </c>
      <c r="G92" s="103">
        <v>32.25</v>
      </c>
      <c r="H92" s="103">
        <v>7.4</v>
      </c>
      <c r="I92" s="103">
        <v>41753</v>
      </c>
      <c r="J92" s="103">
        <v>78020</v>
      </c>
      <c r="K92" s="103">
        <v>9697959</v>
      </c>
      <c r="L92" s="3"/>
      <c r="M92" s="3"/>
      <c r="N92" s="102" t="s">
        <v>11</v>
      </c>
      <c r="O92" s="102" t="s">
        <v>30</v>
      </c>
      <c r="P92" s="102" t="s">
        <v>214</v>
      </c>
      <c r="Q92" s="104">
        <v>44295.42083333333</v>
      </c>
      <c r="R92" s="102" t="s">
        <v>45</v>
      </c>
    </row>
    <row r="93" spans="1:18" x14ac:dyDescent="0.25">
      <c r="A93" s="95">
        <v>44306</v>
      </c>
      <c r="B93" s="96">
        <v>0.70833333333333337</v>
      </c>
      <c r="C93" s="97" t="s">
        <v>221</v>
      </c>
      <c r="D93" s="97" t="s">
        <v>44</v>
      </c>
      <c r="E93" s="97" t="s">
        <v>28</v>
      </c>
      <c r="F93" s="98">
        <v>225</v>
      </c>
      <c r="G93" s="98">
        <v>32.200000000000003</v>
      </c>
      <c r="H93" s="98">
        <v>7.55</v>
      </c>
      <c r="I93" s="98">
        <v>40040</v>
      </c>
      <c r="J93" s="98">
        <v>76759</v>
      </c>
      <c r="K93" s="98">
        <v>9291432</v>
      </c>
      <c r="L93" s="4"/>
      <c r="M93" s="4"/>
      <c r="N93" s="97" t="s">
        <v>11</v>
      </c>
      <c r="O93" s="97" t="s">
        <v>112</v>
      </c>
      <c r="P93" s="97" t="s">
        <v>253</v>
      </c>
      <c r="Q93" s="99">
        <v>44286.091666666667</v>
      </c>
      <c r="R93" s="97" t="s">
        <v>45</v>
      </c>
    </row>
    <row r="94" spans="1:18" x14ac:dyDescent="0.25">
      <c r="A94" s="100">
        <v>44306</v>
      </c>
      <c r="B94" s="101">
        <v>0.70833333333333337</v>
      </c>
      <c r="C94" s="102" t="s">
        <v>223</v>
      </c>
      <c r="D94" s="102" t="s">
        <v>44</v>
      </c>
      <c r="E94" s="102" t="s">
        <v>28</v>
      </c>
      <c r="F94" s="103">
        <v>229</v>
      </c>
      <c r="G94" s="103">
        <v>32.25</v>
      </c>
      <c r="H94" s="103">
        <v>0</v>
      </c>
      <c r="I94" s="103">
        <v>44232</v>
      </c>
      <c r="J94" s="103">
        <v>81168</v>
      </c>
      <c r="K94" s="103">
        <v>9589683</v>
      </c>
      <c r="L94" s="3"/>
      <c r="M94" s="3"/>
      <c r="N94" s="102" t="s">
        <v>11</v>
      </c>
      <c r="O94" s="102" t="s">
        <v>112</v>
      </c>
      <c r="P94" s="102" t="s">
        <v>254</v>
      </c>
      <c r="Q94" s="3"/>
      <c r="R94" s="102" t="s">
        <v>45</v>
      </c>
    </row>
    <row r="95" spans="1:18" x14ac:dyDescent="0.25">
      <c r="A95" s="95">
        <v>44306</v>
      </c>
      <c r="B95" s="96">
        <v>0.70833333333333337</v>
      </c>
      <c r="C95" s="97" t="s">
        <v>225</v>
      </c>
      <c r="D95" s="97" t="s">
        <v>44</v>
      </c>
      <c r="E95" s="97" t="s">
        <v>28</v>
      </c>
      <c r="F95" s="98">
        <v>254.93</v>
      </c>
      <c r="G95" s="98">
        <v>43</v>
      </c>
      <c r="H95" s="98">
        <v>0</v>
      </c>
      <c r="I95" s="98">
        <v>66786</v>
      </c>
      <c r="J95" s="98">
        <v>120566</v>
      </c>
      <c r="K95" s="98">
        <v>9853890</v>
      </c>
      <c r="L95" s="4"/>
      <c r="M95" s="4"/>
      <c r="N95" s="97" t="s">
        <v>57</v>
      </c>
      <c r="O95" s="97" t="s">
        <v>34</v>
      </c>
      <c r="P95" s="97" t="s">
        <v>243</v>
      </c>
      <c r="Q95" s="4"/>
      <c r="R95" s="97" t="s">
        <v>45</v>
      </c>
    </row>
    <row r="96" spans="1:18" x14ac:dyDescent="0.25">
      <c r="A96" s="100">
        <v>44306</v>
      </c>
      <c r="B96" s="101">
        <v>0.70833333333333337</v>
      </c>
      <c r="C96" s="102" t="s">
        <v>420</v>
      </c>
      <c r="D96" s="102" t="s">
        <v>44</v>
      </c>
      <c r="E96" s="102" t="s">
        <v>28</v>
      </c>
      <c r="F96" s="103">
        <v>176.75</v>
      </c>
      <c r="G96" s="103">
        <v>29.4</v>
      </c>
      <c r="H96" s="103">
        <v>0</v>
      </c>
      <c r="I96" s="103">
        <v>19731</v>
      </c>
      <c r="J96" s="103">
        <v>31764</v>
      </c>
      <c r="K96" s="103">
        <v>9166211</v>
      </c>
      <c r="L96" s="3"/>
      <c r="M96" s="3"/>
      <c r="N96" s="102" t="s">
        <v>141</v>
      </c>
      <c r="O96" s="102" t="s">
        <v>30</v>
      </c>
      <c r="P96" s="102" t="s">
        <v>421</v>
      </c>
      <c r="Q96" s="3"/>
      <c r="R96" s="102" t="s">
        <v>45</v>
      </c>
    </row>
    <row r="97" spans="1:18" x14ac:dyDescent="0.25">
      <c r="A97" s="95">
        <v>44306</v>
      </c>
      <c r="B97" s="96">
        <v>0.70833333333333337</v>
      </c>
      <c r="C97" s="97" t="s">
        <v>422</v>
      </c>
      <c r="D97" s="97" t="s">
        <v>44</v>
      </c>
      <c r="E97" s="97" t="s">
        <v>28</v>
      </c>
      <c r="F97" s="98">
        <v>189.99</v>
      </c>
      <c r="G97" s="98">
        <v>32.26</v>
      </c>
      <c r="H97" s="98">
        <v>8.9</v>
      </c>
      <c r="I97" s="98">
        <v>32287</v>
      </c>
      <c r="J97" s="98">
        <v>58133</v>
      </c>
      <c r="K97" s="98">
        <v>9493949</v>
      </c>
      <c r="L97" s="4"/>
      <c r="M97" s="4"/>
      <c r="N97" s="97" t="s">
        <v>102</v>
      </c>
      <c r="O97" s="97" t="s">
        <v>423</v>
      </c>
      <c r="P97" s="97" t="s">
        <v>424</v>
      </c>
      <c r="Q97" s="99">
        <v>44298.756944444445</v>
      </c>
      <c r="R97" s="97" t="s">
        <v>45</v>
      </c>
    </row>
    <row r="98" spans="1:18" x14ac:dyDescent="0.25">
      <c r="A98" s="100">
        <v>44306</v>
      </c>
      <c r="B98" s="101">
        <v>0.70833333333333337</v>
      </c>
      <c r="C98" s="102" t="s">
        <v>276</v>
      </c>
      <c r="D98" s="102" t="s">
        <v>44</v>
      </c>
      <c r="E98" s="102" t="s">
        <v>28</v>
      </c>
      <c r="F98" s="103">
        <v>229</v>
      </c>
      <c r="G98" s="103">
        <v>32.26</v>
      </c>
      <c r="H98" s="103">
        <v>7.8</v>
      </c>
      <c r="I98" s="103">
        <v>44411</v>
      </c>
      <c r="J98" s="103">
        <v>81364</v>
      </c>
      <c r="K98" s="103">
        <v>9730828</v>
      </c>
      <c r="L98" s="3"/>
      <c r="M98" s="3"/>
      <c r="N98" s="102" t="s">
        <v>11</v>
      </c>
      <c r="O98" s="102" t="s">
        <v>32</v>
      </c>
      <c r="P98" s="102" t="s">
        <v>425</v>
      </c>
      <c r="Q98" s="104">
        <v>44294.875</v>
      </c>
      <c r="R98" s="102" t="s">
        <v>45</v>
      </c>
    </row>
    <row r="99" spans="1:18" x14ac:dyDescent="0.25">
      <c r="A99" s="95">
        <v>44306</v>
      </c>
      <c r="B99" s="96">
        <v>0.70833333333333337</v>
      </c>
      <c r="C99" s="97" t="s">
        <v>426</v>
      </c>
      <c r="D99" s="97" t="s">
        <v>44</v>
      </c>
      <c r="E99" s="97" t="s">
        <v>28</v>
      </c>
      <c r="F99" s="98">
        <v>180.51</v>
      </c>
      <c r="G99" s="98">
        <v>30</v>
      </c>
      <c r="H99" s="98">
        <v>0</v>
      </c>
      <c r="I99" s="98">
        <v>23204</v>
      </c>
      <c r="J99" s="98">
        <v>35365</v>
      </c>
      <c r="K99" s="98">
        <v>9579327</v>
      </c>
      <c r="L99" s="4"/>
      <c r="M99" s="4"/>
      <c r="N99" s="97" t="s">
        <v>11</v>
      </c>
      <c r="O99" s="97" t="s">
        <v>88</v>
      </c>
      <c r="P99" s="97" t="s">
        <v>427</v>
      </c>
      <c r="Q99" s="4"/>
      <c r="R99" s="97" t="s">
        <v>45</v>
      </c>
    </row>
    <row r="100" spans="1:18" x14ac:dyDescent="0.25">
      <c r="A100" s="100">
        <v>44306</v>
      </c>
      <c r="B100" s="101">
        <v>0.70833333333333337</v>
      </c>
      <c r="C100" s="102" t="s">
        <v>428</v>
      </c>
      <c r="D100" s="102" t="s">
        <v>44</v>
      </c>
      <c r="E100" s="102" t="s">
        <v>31</v>
      </c>
      <c r="F100" s="103">
        <v>183.14</v>
      </c>
      <c r="G100" s="103">
        <v>32.200000000000003</v>
      </c>
      <c r="H100" s="103">
        <v>0</v>
      </c>
      <c r="I100" s="103">
        <v>30263</v>
      </c>
      <c r="J100" s="103">
        <v>50879</v>
      </c>
      <c r="K100" s="103">
        <v>9676515</v>
      </c>
      <c r="L100" s="3"/>
      <c r="M100" s="3"/>
      <c r="N100" s="102" t="s">
        <v>133</v>
      </c>
      <c r="O100" s="102" t="s">
        <v>29</v>
      </c>
      <c r="P100" s="102" t="s">
        <v>429</v>
      </c>
      <c r="Q100" s="3"/>
      <c r="R100" s="102" t="s">
        <v>45</v>
      </c>
    </row>
    <row r="101" spans="1:18" x14ac:dyDescent="0.25">
      <c r="A101" s="95">
        <v>44306</v>
      </c>
      <c r="B101" s="96">
        <v>0.70833333333333337</v>
      </c>
      <c r="C101" s="97" t="s">
        <v>285</v>
      </c>
      <c r="D101" s="97" t="s">
        <v>44</v>
      </c>
      <c r="E101" s="97" t="s">
        <v>28</v>
      </c>
      <c r="F101" s="98">
        <v>228.99</v>
      </c>
      <c r="G101" s="98">
        <v>32.26</v>
      </c>
      <c r="H101" s="98">
        <v>0</v>
      </c>
      <c r="I101" s="98">
        <v>43268</v>
      </c>
      <c r="J101" s="98">
        <v>82167</v>
      </c>
      <c r="K101" s="98">
        <v>9582491</v>
      </c>
      <c r="L101" s="4"/>
      <c r="M101" s="4"/>
      <c r="N101" s="97" t="s">
        <v>131</v>
      </c>
      <c r="O101" s="97" t="s">
        <v>30</v>
      </c>
      <c r="P101" s="97" t="s">
        <v>430</v>
      </c>
      <c r="Q101" s="4"/>
      <c r="R101" s="97" t="s">
        <v>45</v>
      </c>
    </row>
    <row r="102" spans="1:18" x14ac:dyDescent="0.25">
      <c r="A102" s="100">
        <v>44306</v>
      </c>
      <c r="B102" s="101">
        <v>0.79166666666666663</v>
      </c>
      <c r="C102" s="102" t="s">
        <v>286</v>
      </c>
      <c r="D102" s="102" t="s">
        <v>44</v>
      </c>
      <c r="E102" s="102" t="s">
        <v>28</v>
      </c>
      <c r="F102" s="103">
        <v>229</v>
      </c>
      <c r="G102" s="103">
        <v>38</v>
      </c>
      <c r="H102" s="103">
        <v>0</v>
      </c>
      <c r="I102" s="103">
        <v>47005</v>
      </c>
      <c r="J102" s="103">
        <v>85121</v>
      </c>
      <c r="K102" s="103">
        <v>9842255</v>
      </c>
      <c r="L102" s="3"/>
      <c r="M102" s="3"/>
      <c r="N102" s="102" t="s">
        <v>103</v>
      </c>
      <c r="O102" s="102" t="s">
        <v>423</v>
      </c>
      <c r="P102" s="102" t="s">
        <v>431</v>
      </c>
      <c r="Q102" s="3"/>
      <c r="R102" s="102" t="s">
        <v>45</v>
      </c>
    </row>
    <row r="103" spans="1:18" x14ac:dyDescent="0.25">
      <c r="A103" s="95">
        <v>44306</v>
      </c>
      <c r="B103" s="96">
        <v>0.83333333333333337</v>
      </c>
      <c r="C103" s="97" t="s">
        <v>432</v>
      </c>
      <c r="D103" s="97" t="s">
        <v>44</v>
      </c>
      <c r="E103" s="97" t="s">
        <v>292</v>
      </c>
      <c r="F103" s="98">
        <v>179.9</v>
      </c>
      <c r="G103" s="98">
        <v>32.200000000000003</v>
      </c>
      <c r="H103" s="98">
        <v>0</v>
      </c>
      <c r="I103" s="98">
        <v>51917</v>
      </c>
      <c r="J103" s="98">
        <v>17341</v>
      </c>
      <c r="K103" s="98">
        <v>9367578</v>
      </c>
      <c r="L103" s="4"/>
      <c r="M103" s="4"/>
      <c r="N103" s="97" t="s">
        <v>98</v>
      </c>
      <c r="O103" s="97" t="s">
        <v>51</v>
      </c>
      <c r="P103" s="97" t="s">
        <v>433</v>
      </c>
      <c r="Q103" s="4"/>
      <c r="R103" s="97" t="s">
        <v>45</v>
      </c>
    </row>
    <row r="104" spans="1:18" x14ac:dyDescent="0.25">
      <c r="A104" s="100">
        <v>44307</v>
      </c>
      <c r="B104" s="101">
        <v>0.70833333333333337</v>
      </c>
      <c r="C104" s="102" t="s">
        <v>200</v>
      </c>
      <c r="D104" s="102" t="s">
        <v>44</v>
      </c>
      <c r="E104" s="102" t="s">
        <v>31</v>
      </c>
      <c r="F104" s="103">
        <v>183</v>
      </c>
      <c r="G104" s="103">
        <v>32.200000000000003</v>
      </c>
      <c r="H104" s="103">
        <v>0</v>
      </c>
      <c r="I104" s="103">
        <v>30018</v>
      </c>
      <c r="J104" s="103">
        <v>46248</v>
      </c>
      <c r="K104" s="103">
        <v>9265861</v>
      </c>
      <c r="L104" s="3"/>
      <c r="M104" s="3"/>
      <c r="N104" s="102" t="s">
        <v>109</v>
      </c>
      <c r="O104" s="102" t="s">
        <v>29</v>
      </c>
      <c r="P104" s="102" t="s">
        <v>201</v>
      </c>
      <c r="Q104" s="3"/>
      <c r="R104" s="102" t="s">
        <v>45</v>
      </c>
    </row>
    <row r="105" spans="1:18" x14ac:dyDescent="0.25">
      <c r="A105" s="95">
        <v>44307</v>
      </c>
      <c r="B105" s="96">
        <v>0.70833333333333337</v>
      </c>
      <c r="C105" s="97" t="s">
        <v>434</v>
      </c>
      <c r="D105" s="97" t="s">
        <v>44</v>
      </c>
      <c r="E105" s="97" t="s">
        <v>31</v>
      </c>
      <c r="F105" s="98">
        <v>145.53</v>
      </c>
      <c r="G105" s="98">
        <v>23.7</v>
      </c>
      <c r="H105" s="98">
        <v>0</v>
      </c>
      <c r="I105" s="98">
        <v>11643</v>
      </c>
      <c r="J105" s="98">
        <v>19996</v>
      </c>
      <c r="K105" s="98">
        <v>9477529</v>
      </c>
      <c r="L105" s="4"/>
      <c r="M105" s="4"/>
      <c r="N105" s="97" t="s">
        <v>11</v>
      </c>
      <c r="O105" s="97" t="s">
        <v>51</v>
      </c>
      <c r="P105" s="97" t="s">
        <v>435</v>
      </c>
      <c r="Q105" s="4"/>
      <c r="R105" s="97" t="s">
        <v>45</v>
      </c>
    </row>
    <row r="106" spans="1:18" x14ac:dyDescent="0.25">
      <c r="A106" s="100">
        <v>44308</v>
      </c>
      <c r="B106" s="101">
        <v>0.33333333333333331</v>
      </c>
      <c r="C106" s="102" t="s">
        <v>301</v>
      </c>
      <c r="D106" s="102" t="s">
        <v>44</v>
      </c>
      <c r="E106" s="102" t="s">
        <v>31</v>
      </c>
      <c r="F106" s="103">
        <v>183</v>
      </c>
      <c r="G106" s="103">
        <v>32.200000000000003</v>
      </c>
      <c r="H106" s="103">
        <v>0</v>
      </c>
      <c r="I106" s="103">
        <v>30020</v>
      </c>
      <c r="J106" s="103">
        <v>47120</v>
      </c>
      <c r="K106" s="103">
        <v>9290921</v>
      </c>
      <c r="L106" s="3"/>
      <c r="M106" s="3"/>
      <c r="N106" s="102" t="s">
        <v>98</v>
      </c>
      <c r="O106" s="102" t="s">
        <v>112</v>
      </c>
      <c r="P106" s="102" t="s">
        <v>302</v>
      </c>
      <c r="Q106" s="3"/>
      <c r="R106" s="102" t="s">
        <v>45</v>
      </c>
    </row>
    <row r="107" spans="1:18" x14ac:dyDescent="0.25">
      <c r="A107" s="95">
        <v>44308</v>
      </c>
      <c r="B107" s="96">
        <v>0.54166666666666663</v>
      </c>
      <c r="C107" s="97" t="s">
        <v>436</v>
      </c>
      <c r="D107" s="97" t="s">
        <v>44</v>
      </c>
      <c r="E107" s="97" t="s">
        <v>28</v>
      </c>
      <c r="F107" s="98">
        <v>189.9</v>
      </c>
      <c r="G107" s="98">
        <v>32.26</v>
      </c>
      <c r="H107" s="98">
        <v>0</v>
      </c>
      <c r="I107" s="98">
        <v>34206</v>
      </c>
      <c r="J107" s="98">
        <v>58624</v>
      </c>
      <c r="K107" s="98">
        <v>9730270</v>
      </c>
      <c r="L107" s="4"/>
      <c r="M107" s="4"/>
      <c r="N107" s="97" t="s">
        <v>12</v>
      </c>
      <c r="O107" s="97" t="s">
        <v>231</v>
      </c>
      <c r="P107" s="97" t="s">
        <v>437</v>
      </c>
      <c r="Q107" s="99">
        <v>44296.25</v>
      </c>
      <c r="R107" s="97" t="s">
        <v>45</v>
      </c>
    </row>
    <row r="108" spans="1:18" x14ac:dyDescent="0.25">
      <c r="A108" s="100">
        <v>44308</v>
      </c>
      <c r="B108" s="101">
        <v>0.70833333333333337</v>
      </c>
      <c r="C108" s="102" t="s">
        <v>179</v>
      </c>
      <c r="D108" s="102" t="s">
        <v>44</v>
      </c>
      <c r="E108" s="102" t="s">
        <v>28</v>
      </c>
      <c r="F108" s="103">
        <v>225</v>
      </c>
      <c r="G108" s="103">
        <v>32.24</v>
      </c>
      <c r="H108" s="103">
        <v>0</v>
      </c>
      <c r="I108" s="103">
        <v>41662</v>
      </c>
      <c r="J108" s="103">
        <v>78888</v>
      </c>
      <c r="K108" s="103">
        <v>9370197</v>
      </c>
      <c r="L108" s="3"/>
      <c r="M108" s="3"/>
      <c r="N108" s="102" t="s">
        <v>11</v>
      </c>
      <c r="O108" s="102" t="s">
        <v>29</v>
      </c>
      <c r="P108" s="102" t="s">
        <v>187</v>
      </c>
      <c r="Q108" s="104">
        <v>44276.5</v>
      </c>
      <c r="R108" s="102" t="s">
        <v>45</v>
      </c>
    </row>
    <row r="109" spans="1:18" x14ac:dyDescent="0.25">
      <c r="A109" s="95">
        <v>44309</v>
      </c>
      <c r="B109" s="96">
        <v>0.29166666666666669</v>
      </c>
      <c r="C109" s="97" t="s">
        <v>438</v>
      </c>
      <c r="D109" s="97" t="s">
        <v>44</v>
      </c>
      <c r="E109" s="97" t="s">
        <v>292</v>
      </c>
      <c r="F109" s="98">
        <v>189.8</v>
      </c>
      <c r="G109" s="98">
        <v>32.26</v>
      </c>
      <c r="H109" s="98">
        <v>0</v>
      </c>
      <c r="I109" s="98">
        <v>49443</v>
      </c>
      <c r="J109" s="98">
        <v>13548</v>
      </c>
      <c r="K109" s="98">
        <v>9080297</v>
      </c>
      <c r="L109" s="4"/>
      <c r="M109" s="4"/>
      <c r="N109" s="97" t="s">
        <v>439</v>
      </c>
      <c r="O109" s="97" t="s">
        <v>440</v>
      </c>
      <c r="P109" s="97" t="s">
        <v>441</v>
      </c>
      <c r="Q109" s="4"/>
      <c r="R109" s="97" t="s">
        <v>45</v>
      </c>
    </row>
    <row r="110" spans="1:18" x14ac:dyDescent="0.25">
      <c r="A110" s="100">
        <v>44309</v>
      </c>
      <c r="B110" s="101">
        <v>0.5</v>
      </c>
      <c r="C110" s="102" t="s">
        <v>226</v>
      </c>
      <c r="D110" s="102" t="s">
        <v>44</v>
      </c>
      <c r="E110" s="102" t="s">
        <v>28</v>
      </c>
      <c r="F110" s="103">
        <v>228.9</v>
      </c>
      <c r="G110" s="103">
        <v>32.24</v>
      </c>
      <c r="H110" s="103">
        <v>6.9</v>
      </c>
      <c r="I110" s="103">
        <v>45310</v>
      </c>
      <c r="J110" s="103">
        <v>82671</v>
      </c>
      <c r="K110" s="103">
        <v>9603283</v>
      </c>
      <c r="L110" s="3"/>
      <c r="M110" s="3"/>
      <c r="N110" s="102" t="s">
        <v>11</v>
      </c>
      <c r="O110" s="102" t="s">
        <v>88</v>
      </c>
      <c r="P110" s="102" t="s">
        <v>255</v>
      </c>
      <c r="Q110" s="104">
        <v>44295.604166666664</v>
      </c>
      <c r="R110" s="102" t="s">
        <v>45</v>
      </c>
    </row>
    <row r="111" spans="1:18" x14ac:dyDescent="0.25">
      <c r="A111" s="95">
        <v>44309</v>
      </c>
      <c r="B111" s="96">
        <v>0.625</v>
      </c>
      <c r="C111" s="97" t="s">
        <v>442</v>
      </c>
      <c r="D111" s="97" t="s">
        <v>44</v>
      </c>
      <c r="E111" s="97" t="s">
        <v>33</v>
      </c>
      <c r="F111" s="98">
        <v>299.98</v>
      </c>
      <c r="G111" s="98">
        <v>48.2</v>
      </c>
      <c r="H111" s="98">
        <v>0</v>
      </c>
      <c r="I111" s="98">
        <v>94684</v>
      </c>
      <c r="J111" s="98">
        <v>111595</v>
      </c>
      <c r="K111" s="98">
        <v>9723265</v>
      </c>
      <c r="L111" s="4"/>
      <c r="M111" s="4"/>
      <c r="N111" s="97" t="s">
        <v>101</v>
      </c>
      <c r="O111" s="97" t="s">
        <v>88</v>
      </c>
      <c r="P111" s="97" t="s">
        <v>443</v>
      </c>
      <c r="Q111" s="4"/>
      <c r="R111" s="97" t="s">
        <v>45</v>
      </c>
    </row>
    <row r="112" spans="1:18" x14ac:dyDescent="0.25">
      <c r="A112" s="100">
        <v>44309</v>
      </c>
      <c r="B112" s="101">
        <v>0.70833333333333337</v>
      </c>
      <c r="C112" s="102" t="s">
        <v>193</v>
      </c>
      <c r="D112" s="102" t="s">
        <v>44</v>
      </c>
      <c r="E112" s="102" t="s">
        <v>28</v>
      </c>
      <c r="F112" s="103">
        <v>225</v>
      </c>
      <c r="G112" s="103">
        <v>32.26</v>
      </c>
      <c r="H112" s="103">
        <v>7.3</v>
      </c>
      <c r="I112" s="103">
        <v>39994</v>
      </c>
      <c r="J112" s="103">
        <v>76318</v>
      </c>
      <c r="K112" s="103">
        <v>9223320</v>
      </c>
      <c r="L112" s="3"/>
      <c r="M112" s="3"/>
      <c r="N112" s="102" t="s">
        <v>11</v>
      </c>
      <c r="O112" s="102" t="s">
        <v>30</v>
      </c>
      <c r="P112" s="102" t="s">
        <v>196</v>
      </c>
      <c r="Q112" s="104">
        <v>44286.03125</v>
      </c>
      <c r="R112" s="102" t="s">
        <v>45</v>
      </c>
    </row>
    <row r="113" spans="1:18" x14ac:dyDescent="0.25">
      <c r="A113" s="95">
        <v>44309</v>
      </c>
      <c r="B113" s="96">
        <v>0.70833333333333337</v>
      </c>
      <c r="C113" s="97" t="s">
        <v>444</v>
      </c>
      <c r="D113" s="97" t="s">
        <v>44</v>
      </c>
      <c r="E113" s="97" t="s">
        <v>28</v>
      </c>
      <c r="F113" s="98">
        <v>228.94</v>
      </c>
      <c r="G113" s="98">
        <v>32.24</v>
      </c>
      <c r="H113" s="98">
        <v>0</v>
      </c>
      <c r="I113" s="98">
        <v>43484</v>
      </c>
      <c r="J113" s="98">
        <v>81630</v>
      </c>
      <c r="K113" s="98">
        <v>9782168</v>
      </c>
      <c r="L113" s="4"/>
      <c r="M113" s="4"/>
      <c r="N113" s="97" t="s">
        <v>130</v>
      </c>
      <c r="O113" s="97" t="s">
        <v>51</v>
      </c>
      <c r="P113" s="97" t="s">
        <v>445</v>
      </c>
      <c r="Q113" s="4"/>
      <c r="R113" s="97" t="s">
        <v>45</v>
      </c>
    </row>
    <row r="114" spans="1:18" x14ac:dyDescent="0.25">
      <c r="A114" s="100">
        <v>44309</v>
      </c>
      <c r="B114" s="101">
        <v>0.70833333333333337</v>
      </c>
      <c r="C114" s="102" t="s">
        <v>446</v>
      </c>
      <c r="D114" s="102" t="s">
        <v>44</v>
      </c>
      <c r="E114" s="102" t="s">
        <v>28</v>
      </c>
      <c r="F114" s="103">
        <v>225</v>
      </c>
      <c r="G114" s="103">
        <v>32.26</v>
      </c>
      <c r="H114" s="103">
        <v>0</v>
      </c>
      <c r="I114" s="103">
        <v>40485</v>
      </c>
      <c r="J114" s="103">
        <v>74476</v>
      </c>
      <c r="K114" s="103">
        <v>9313058</v>
      </c>
      <c r="L114" s="3"/>
      <c r="M114" s="3"/>
      <c r="N114" s="102" t="s">
        <v>11</v>
      </c>
      <c r="O114" s="102" t="s">
        <v>88</v>
      </c>
      <c r="P114" s="102" t="s">
        <v>447</v>
      </c>
      <c r="Q114" s="3"/>
      <c r="R114" s="102" t="s">
        <v>45</v>
      </c>
    </row>
    <row r="115" spans="1:18" x14ac:dyDescent="0.25">
      <c r="A115" s="95">
        <v>44310</v>
      </c>
      <c r="B115" s="96">
        <v>0.29166666666666669</v>
      </c>
      <c r="C115" s="97" t="s">
        <v>448</v>
      </c>
      <c r="D115" s="97" t="s">
        <v>44</v>
      </c>
      <c r="E115" s="97" t="s">
        <v>33</v>
      </c>
      <c r="F115" s="98">
        <v>300</v>
      </c>
      <c r="G115" s="98">
        <v>48.2</v>
      </c>
      <c r="H115" s="98">
        <v>0</v>
      </c>
      <c r="I115" s="98">
        <v>93702</v>
      </c>
      <c r="J115" s="98">
        <v>117293</v>
      </c>
      <c r="K115" s="98">
        <v>9732589</v>
      </c>
      <c r="L115" s="4"/>
      <c r="M115" s="4"/>
      <c r="N115" s="97" t="s">
        <v>101</v>
      </c>
      <c r="O115" s="97" t="s">
        <v>32</v>
      </c>
      <c r="P115" s="97" t="s">
        <v>449</v>
      </c>
      <c r="Q115" s="4"/>
      <c r="R115" s="97" t="s">
        <v>45</v>
      </c>
    </row>
    <row r="116" spans="1:18" x14ac:dyDescent="0.25">
      <c r="A116" s="100">
        <v>44310</v>
      </c>
      <c r="B116" s="101">
        <v>0.70833333333333337</v>
      </c>
      <c r="C116" s="102" t="s">
        <v>256</v>
      </c>
      <c r="D116" s="102" t="s">
        <v>44</v>
      </c>
      <c r="E116" s="102" t="s">
        <v>28</v>
      </c>
      <c r="F116" s="103">
        <v>225</v>
      </c>
      <c r="G116" s="103">
        <v>32.26</v>
      </c>
      <c r="H116" s="103">
        <v>0</v>
      </c>
      <c r="I116" s="103">
        <v>40896</v>
      </c>
      <c r="J116" s="103">
        <v>76428</v>
      </c>
      <c r="K116" s="103">
        <v>9494371</v>
      </c>
      <c r="L116" s="3"/>
      <c r="M116" s="3"/>
      <c r="N116" s="102" t="s">
        <v>11</v>
      </c>
      <c r="O116" s="102" t="s">
        <v>108</v>
      </c>
      <c r="P116" s="102" t="s">
        <v>257</v>
      </c>
      <c r="Q116" s="3"/>
      <c r="R116" s="102" t="s">
        <v>45</v>
      </c>
    </row>
    <row r="117" spans="1:18" x14ac:dyDescent="0.25">
      <c r="A117" s="95">
        <v>44311</v>
      </c>
      <c r="B117" s="96">
        <v>0.70833333333333337</v>
      </c>
      <c r="C117" s="97" t="s">
        <v>274</v>
      </c>
      <c r="D117" s="97" t="s">
        <v>44</v>
      </c>
      <c r="E117" s="97" t="s">
        <v>28</v>
      </c>
      <c r="F117" s="98">
        <v>225</v>
      </c>
      <c r="G117" s="98">
        <v>32.26</v>
      </c>
      <c r="H117" s="98">
        <v>0</v>
      </c>
      <c r="I117" s="98">
        <v>41872</v>
      </c>
      <c r="J117" s="98">
        <v>77872</v>
      </c>
      <c r="K117" s="98">
        <v>9747546</v>
      </c>
      <c r="L117" s="4"/>
      <c r="M117" s="4"/>
      <c r="N117" s="97" t="s">
        <v>11</v>
      </c>
      <c r="O117" s="97" t="s">
        <v>34</v>
      </c>
      <c r="P117" s="97" t="s">
        <v>450</v>
      </c>
      <c r="Q117" s="4"/>
      <c r="R117" s="97" t="s">
        <v>45</v>
      </c>
    </row>
    <row r="118" spans="1:18" x14ac:dyDescent="0.25">
      <c r="A118" s="100">
        <v>44311</v>
      </c>
      <c r="B118" s="101">
        <v>0.70833333333333337</v>
      </c>
      <c r="C118" s="102" t="s">
        <v>280</v>
      </c>
      <c r="D118" s="102" t="s">
        <v>44</v>
      </c>
      <c r="E118" s="102" t="s">
        <v>28</v>
      </c>
      <c r="F118" s="103">
        <v>224.9</v>
      </c>
      <c r="G118" s="103">
        <v>32.200000000000003</v>
      </c>
      <c r="H118" s="103">
        <v>7.2</v>
      </c>
      <c r="I118" s="103">
        <v>39213</v>
      </c>
      <c r="J118" s="103">
        <v>73910</v>
      </c>
      <c r="K118" s="103">
        <v>9221437</v>
      </c>
      <c r="L118" s="3"/>
      <c r="M118" s="3"/>
      <c r="N118" s="102" t="s">
        <v>11</v>
      </c>
      <c r="O118" s="102" t="s">
        <v>30</v>
      </c>
      <c r="P118" s="102" t="s">
        <v>451</v>
      </c>
      <c r="Q118" s="104">
        <v>44296.166666666664</v>
      </c>
      <c r="R118" s="102" t="s">
        <v>45</v>
      </c>
    </row>
    <row r="119" spans="1:18" x14ac:dyDescent="0.25">
      <c r="A119" s="95">
        <v>44311</v>
      </c>
      <c r="B119" s="96">
        <v>0.70833333333333337</v>
      </c>
      <c r="C119" s="97" t="s">
        <v>452</v>
      </c>
      <c r="D119" s="97" t="s">
        <v>44</v>
      </c>
      <c r="E119" s="97" t="s">
        <v>28</v>
      </c>
      <c r="F119" s="98">
        <v>224.88</v>
      </c>
      <c r="G119" s="98">
        <v>32.200000000000003</v>
      </c>
      <c r="H119" s="98">
        <v>0</v>
      </c>
      <c r="I119" s="98">
        <v>39713</v>
      </c>
      <c r="J119" s="98">
        <v>75413</v>
      </c>
      <c r="K119" s="98">
        <v>9219434</v>
      </c>
      <c r="L119" s="4"/>
      <c r="M119" s="4"/>
      <c r="N119" s="97" t="s">
        <v>11</v>
      </c>
      <c r="O119" s="97" t="s">
        <v>29</v>
      </c>
      <c r="P119" s="97" t="s">
        <v>453</v>
      </c>
      <c r="Q119" s="4"/>
      <c r="R119" s="97" t="s">
        <v>45</v>
      </c>
    </row>
    <row r="120" spans="1:18" x14ac:dyDescent="0.25">
      <c r="A120" s="100">
        <v>44312</v>
      </c>
      <c r="B120" s="101">
        <v>0.29166666666666669</v>
      </c>
      <c r="C120" s="102" t="s">
        <v>454</v>
      </c>
      <c r="D120" s="102" t="s">
        <v>44</v>
      </c>
      <c r="E120" s="102" t="s">
        <v>292</v>
      </c>
      <c r="F120" s="103">
        <v>199.97</v>
      </c>
      <c r="G120" s="103">
        <v>32.26</v>
      </c>
      <c r="H120" s="103">
        <v>0</v>
      </c>
      <c r="I120" s="103">
        <v>57542</v>
      </c>
      <c r="J120" s="103">
        <v>21052</v>
      </c>
      <c r="K120" s="103">
        <v>9336074</v>
      </c>
      <c r="L120" s="3"/>
      <c r="M120" s="3"/>
      <c r="N120" s="102" t="s">
        <v>439</v>
      </c>
      <c r="O120" s="102" t="s">
        <v>30</v>
      </c>
      <c r="P120" s="102" t="s">
        <v>455</v>
      </c>
      <c r="Q120" s="3"/>
      <c r="R120" s="102" t="s">
        <v>45</v>
      </c>
    </row>
    <row r="121" spans="1:18" x14ac:dyDescent="0.25">
      <c r="A121" s="95">
        <v>44314</v>
      </c>
      <c r="B121" s="96">
        <v>0.58333333333333337</v>
      </c>
      <c r="C121" s="97" t="s">
        <v>456</v>
      </c>
      <c r="D121" s="97" t="s">
        <v>44</v>
      </c>
      <c r="E121" s="97" t="s">
        <v>28</v>
      </c>
      <c r="F121" s="98">
        <v>189.99</v>
      </c>
      <c r="G121" s="98">
        <v>32.26</v>
      </c>
      <c r="H121" s="98">
        <v>0</v>
      </c>
      <c r="I121" s="98">
        <v>31222</v>
      </c>
      <c r="J121" s="98">
        <v>55639</v>
      </c>
      <c r="K121" s="98">
        <v>9397860</v>
      </c>
      <c r="L121" s="4"/>
      <c r="M121" s="4"/>
      <c r="N121" s="97" t="s">
        <v>141</v>
      </c>
      <c r="O121" s="97" t="s">
        <v>231</v>
      </c>
      <c r="P121" s="97" t="s">
        <v>457</v>
      </c>
      <c r="Q121" s="4"/>
      <c r="R121" s="97" t="s">
        <v>45</v>
      </c>
    </row>
    <row r="122" spans="1:18" x14ac:dyDescent="0.25">
      <c r="A122" s="100">
        <v>44314</v>
      </c>
      <c r="B122" s="101">
        <v>0.70833333333333337</v>
      </c>
      <c r="C122" s="102" t="s">
        <v>309</v>
      </c>
      <c r="D122" s="102" t="s">
        <v>44</v>
      </c>
      <c r="E122" s="102" t="s">
        <v>28</v>
      </c>
      <c r="F122" s="103">
        <v>229</v>
      </c>
      <c r="G122" s="103">
        <v>32.26</v>
      </c>
      <c r="H122" s="103">
        <v>0</v>
      </c>
      <c r="I122" s="103">
        <v>44163</v>
      </c>
      <c r="J122" s="103">
        <v>81687</v>
      </c>
      <c r="K122" s="103">
        <v>9639579</v>
      </c>
      <c r="L122" s="3"/>
      <c r="M122" s="3"/>
      <c r="N122" s="102" t="s">
        <v>103</v>
      </c>
      <c r="O122" s="102" t="s">
        <v>34</v>
      </c>
      <c r="P122" s="102" t="s">
        <v>458</v>
      </c>
      <c r="Q122" s="3"/>
      <c r="R122" s="102" t="s">
        <v>45</v>
      </c>
    </row>
    <row r="123" spans="1:18" x14ac:dyDescent="0.25">
      <c r="A123" s="95">
        <v>44314</v>
      </c>
      <c r="B123" s="96">
        <v>0.79166666666666663</v>
      </c>
      <c r="C123" s="97" t="s">
        <v>459</v>
      </c>
      <c r="D123" s="97" t="s">
        <v>44</v>
      </c>
      <c r="E123" s="97" t="s">
        <v>33</v>
      </c>
      <c r="F123" s="98">
        <v>230.91</v>
      </c>
      <c r="G123" s="98">
        <v>32.200000000000003</v>
      </c>
      <c r="H123" s="98">
        <v>0</v>
      </c>
      <c r="I123" s="98">
        <v>36007</v>
      </c>
      <c r="J123" s="98">
        <v>42002</v>
      </c>
      <c r="K123" s="98">
        <v>9346005</v>
      </c>
      <c r="L123" s="4"/>
      <c r="M123" s="4"/>
      <c r="N123" s="97" t="s">
        <v>101</v>
      </c>
      <c r="O123" s="97" t="s">
        <v>460</v>
      </c>
      <c r="P123" s="97" t="s">
        <v>461</v>
      </c>
      <c r="Q123" s="4"/>
      <c r="R123" s="97" t="s">
        <v>45</v>
      </c>
    </row>
    <row r="124" spans="1:18" x14ac:dyDescent="0.25">
      <c r="A124" s="100">
        <v>44316</v>
      </c>
      <c r="B124" s="101">
        <v>0.8125</v>
      </c>
      <c r="C124" s="102" t="s">
        <v>198</v>
      </c>
      <c r="D124" s="102" t="s">
        <v>289</v>
      </c>
      <c r="E124" s="102" t="s">
        <v>33</v>
      </c>
      <c r="F124" s="103">
        <v>185.95</v>
      </c>
      <c r="G124" s="103">
        <v>34.799999999999997</v>
      </c>
      <c r="H124" s="103">
        <v>0</v>
      </c>
      <c r="I124" s="103">
        <v>31368</v>
      </c>
      <c r="J124" s="103">
        <v>36861</v>
      </c>
      <c r="K124" s="103">
        <v>9852365</v>
      </c>
      <c r="L124" s="3"/>
      <c r="M124" s="3"/>
      <c r="N124" s="102" t="s">
        <v>12</v>
      </c>
      <c r="O124" s="102" t="s">
        <v>134</v>
      </c>
      <c r="P124" s="102" t="s">
        <v>199</v>
      </c>
      <c r="Q124" s="3"/>
      <c r="R124" s="102" t="s">
        <v>45</v>
      </c>
    </row>
    <row r="125" spans="1:18" x14ac:dyDescent="0.25">
      <c r="A125" s="95">
        <v>44317</v>
      </c>
      <c r="B125" s="96">
        <v>0.25</v>
      </c>
      <c r="C125" s="97" t="s">
        <v>462</v>
      </c>
      <c r="D125" s="97" t="s">
        <v>44</v>
      </c>
      <c r="E125" s="97" t="s">
        <v>33</v>
      </c>
      <c r="F125" s="98">
        <v>334.8</v>
      </c>
      <c r="G125" s="98">
        <v>45.8</v>
      </c>
      <c r="H125" s="98">
        <v>0</v>
      </c>
      <c r="I125" s="98">
        <v>99995</v>
      </c>
      <c r="J125" s="98">
        <v>104286</v>
      </c>
      <c r="K125" s="98">
        <v>9604108</v>
      </c>
      <c r="L125" s="4"/>
      <c r="M125" s="4"/>
      <c r="N125" s="97" t="s">
        <v>236</v>
      </c>
      <c r="O125" s="97" t="s">
        <v>463</v>
      </c>
      <c r="P125" s="97" t="s">
        <v>464</v>
      </c>
      <c r="Q125" s="4"/>
      <c r="R125" s="97" t="s">
        <v>45</v>
      </c>
    </row>
    <row r="126" spans="1:18" x14ac:dyDescent="0.25">
      <c r="A126" s="100">
        <v>44318</v>
      </c>
      <c r="B126" s="101">
        <v>0.70833333333333337</v>
      </c>
      <c r="C126" s="102" t="s">
        <v>465</v>
      </c>
      <c r="D126" s="102" t="s">
        <v>44</v>
      </c>
      <c r="E126" s="102" t="s">
        <v>31</v>
      </c>
      <c r="F126" s="103">
        <v>183.06</v>
      </c>
      <c r="G126" s="103">
        <v>32.200000000000003</v>
      </c>
      <c r="H126" s="103">
        <v>0</v>
      </c>
      <c r="I126" s="103">
        <v>29655</v>
      </c>
      <c r="J126" s="103">
        <v>49999</v>
      </c>
      <c r="K126" s="103">
        <v>9862413</v>
      </c>
      <c r="L126" s="3"/>
      <c r="M126" s="3"/>
      <c r="N126" s="102" t="s">
        <v>11</v>
      </c>
      <c r="O126" s="102" t="s">
        <v>30</v>
      </c>
      <c r="P126" s="102" t="s">
        <v>466</v>
      </c>
      <c r="Q126" s="3"/>
      <c r="R126" s="102" t="s">
        <v>45</v>
      </c>
    </row>
    <row r="127" spans="1:18" x14ac:dyDescent="0.25">
      <c r="A127" s="95">
        <v>44329</v>
      </c>
      <c r="B127" s="96">
        <v>0.70833333333333337</v>
      </c>
      <c r="C127" s="97" t="s">
        <v>467</v>
      </c>
      <c r="D127" s="97" t="s">
        <v>44</v>
      </c>
      <c r="E127" s="97" t="s">
        <v>28</v>
      </c>
      <c r="F127" s="98">
        <v>189.99</v>
      </c>
      <c r="G127" s="98">
        <v>32.26</v>
      </c>
      <c r="H127" s="98">
        <v>0</v>
      </c>
      <c r="I127" s="98">
        <v>30678</v>
      </c>
      <c r="J127" s="98">
        <v>55381</v>
      </c>
      <c r="K127" s="98">
        <v>9317559</v>
      </c>
      <c r="L127" s="4"/>
      <c r="M127" s="4"/>
      <c r="N127" s="97" t="s">
        <v>197</v>
      </c>
      <c r="O127" s="97" t="s">
        <v>51</v>
      </c>
      <c r="P127" s="97" t="s">
        <v>468</v>
      </c>
      <c r="Q127" s="4"/>
      <c r="R127" s="97" t="s">
        <v>45</v>
      </c>
    </row>
    <row r="128" spans="1:18" x14ac:dyDescent="0.25">
      <c r="A128" s="100">
        <v>44331</v>
      </c>
      <c r="B128" s="101">
        <v>0.70833333333333337</v>
      </c>
      <c r="C128" s="102" t="s">
        <v>469</v>
      </c>
      <c r="D128" s="102" t="s">
        <v>44</v>
      </c>
      <c r="E128" s="102" t="s">
        <v>28</v>
      </c>
      <c r="F128" s="103">
        <v>179.97</v>
      </c>
      <c r="G128" s="103">
        <v>29.8</v>
      </c>
      <c r="H128" s="103">
        <v>0</v>
      </c>
      <c r="I128" s="103">
        <v>23232</v>
      </c>
      <c r="J128" s="103">
        <v>37739</v>
      </c>
      <c r="K128" s="103">
        <v>9816593</v>
      </c>
      <c r="L128" s="3"/>
      <c r="M128" s="3"/>
      <c r="N128" s="102" t="s">
        <v>181</v>
      </c>
      <c r="O128" s="102" t="s">
        <v>169</v>
      </c>
      <c r="P128" s="102" t="s">
        <v>470</v>
      </c>
      <c r="Q128" s="3"/>
      <c r="R128" s="102" t="s">
        <v>45</v>
      </c>
    </row>
    <row r="129" spans="1:18" x14ac:dyDescent="0.25">
      <c r="A129" s="95">
        <v>44394</v>
      </c>
      <c r="B129" s="96">
        <v>0.29166666666666669</v>
      </c>
      <c r="C129" s="97" t="s">
        <v>271</v>
      </c>
      <c r="D129" s="97" t="s">
        <v>44</v>
      </c>
      <c r="E129" s="97" t="s">
        <v>28</v>
      </c>
      <c r="F129" s="98">
        <v>149.96</v>
      </c>
      <c r="G129" s="98">
        <v>23.6</v>
      </c>
      <c r="H129" s="98">
        <v>0</v>
      </c>
      <c r="I129" s="98">
        <v>13579</v>
      </c>
      <c r="J129" s="98">
        <v>17074</v>
      </c>
      <c r="K129" s="98">
        <v>9521825</v>
      </c>
      <c r="L129" s="4"/>
      <c r="M129" s="4"/>
      <c r="N129" s="97" t="s">
        <v>125</v>
      </c>
      <c r="O129" s="97" t="s">
        <v>29</v>
      </c>
      <c r="P129" s="97" t="s">
        <v>272</v>
      </c>
      <c r="Q129" s="4"/>
      <c r="R129" s="97" t="s">
        <v>45</v>
      </c>
    </row>
  </sheetData>
  <mergeCells count="5">
    <mergeCell ref="A1:R1"/>
    <mergeCell ref="A2:R2"/>
    <mergeCell ref="A3:R3"/>
    <mergeCell ref="A4:R4"/>
    <mergeCell ref="A5:R5"/>
  </mergeCells>
  <pageMargins left="0.511811024" right="0.511811024" top="0.78740157499999996" bottom="0.78740157499999996" header="0.31496062000000002" footer="0.31496062000000002"/>
  <pageSetup paperSize="9"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9" tint="-0.499984740745262"/>
  </sheetPr>
  <dimension ref="A1:D2"/>
  <sheetViews>
    <sheetView showZeros="0" defaultGridColor="0" colorId="9" workbookViewId="0">
      <selection activeCell="A2" sqref="A2"/>
    </sheetView>
  </sheetViews>
  <sheetFormatPr defaultRowHeight="15" x14ac:dyDescent="0.25"/>
  <cols>
    <col min="1" max="1" width="13.5703125" customWidth="1"/>
    <col min="2" max="2" width="15.85546875" bestFit="1" customWidth="1"/>
    <col min="3" max="3" width="14.7109375" customWidth="1"/>
    <col min="4" max="5" width="15.140625" bestFit="1" customWidth="1"/>
    <col min="6" max="7" width="8.7109375" customWidth="1"/>
    <col min="8" max="8" width="10.7109375" bestFit="1" customWidth="1"/>
  </cols>
  <sheetData>
    <row r="1" spans="1:4" x14ac:dyDescent="0.25">
      <c r="A1" t="s">
        <v>87</v>
      </c>
      <c r="B1" t="s">
        <v>86</v>
      </c>
      <c r="C1" t="s">
        <v>85</v>
      </c>
      <c r="D1" t="s">
        <v>84</v>
      </c>
    </row>
    <row r="2" spans="1:4" x14ac:dyDescent="0.25">
      <c r="A2" s="7"/>
      <c r="B2" s="7"/>
      <c r="C2" s="7"/>
      <c r="D2" s="7"/>
    </row>
  </sheetData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E5"/>
  <sheetViews>
    <sheetView workbookViewId="0">
      <selection sqref="A1:E6"/>
    </sheetView>
  </sheetViews>
  <sheetFormatPr defaultRowHeight="15" x14ac:dyDescent="0.25"/>
  <cols>
    <col min="1" max="1" width="15.42578125" bestFit="1" customWidth="1"/>
    <col min="2" max="2" width="7" bestFit="1" customWidth="1"/>
    <col min="3" max="3" width="9.28515625" bestFit="1" customWidth="1"/>
    <col min="4" max="4" width="10.140625" bestFit="1" customWidth="1"/>
    <col min="5" max="5" width="14.7109375" bestFit="1" customWidth="1"/>
  </cols>
  <sheetData>
    <row r="1" spans="1:5" x14ac:dyDescent="0.25">
      <c r="A1" t="s">
        <v>53</v>
      </c>
      <c r="B1" t="s">
        <v>54</v>
      </c>
      <c r="C1" t="s">
        <v>56</v>
      </c>
      <c r="D1" t="s">
        <v>55</v>
      </c>
      <c r="E1" t="s">
        <v>58</v>
      </c>
    </row>
    <row r="3" spans="1:5" x14ac:dyDescent="0.25">
      <c r="A3" t="s">
        <v>99</v>
      </c>
      <c r="B3" s="1">
        <v>43682</v>
      </c>
      <c r="C3" s="2" t="s">
        <v>107</v>
      </c>
      <c r="D3" t="s">
        <v>59</v>
      </c>
      <c r="E3" t="s">
        <v>100</v>
      </c>
    </row>
    <row r="4" spans="1:5" x14ac:dyDescent="0.25">
      <c r="A4" t="s">
        <v>60</v>
      </c>
      <c r="B4" s="1">
        <v>43682</v>
      </c>
      <c r="C4" s="2" t="s">
        <v>106</v>
      </c>
      <c r="D4" t="s">
        <v>59</v>
      </c>
      <c r="E4" t="s">
        <v>104</v>
      </c>
    </row>
    <row r="5" spans="1:5" x14ac:dyDescent="0.25">
      <c r="B5" s="1" t="s">
        <v>93</v>
      </c>
      <c r="C5" t="s">
        <v>93</v>
      </c>
      <c r="D5" t="s">
        <v>93</v>
      </c>
      <c r="E5" t="s">
        <v>93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002060"/>
  </sheetPr>
  <dimension ref="A1:K32"/>
  <sheetViews>
    <sheetView showZeros="0" workbookViewId="0">
      <selection activeCell="I10" sqref="I10"/>
    </sheetView>
  </sheetViews>
  <sheetFormatPr defaultRowHeight="15" x14ac:dyDescent="0.25"/>
  <cols>
    <col min="1" max="1" width="8.28515625" customWidth="1"/>
    <col min="2" max="2" width="14" customWidth="1"/>
    <col min="3" max="3" width="12.7109375" customWidth="1"/>
    <col min="4" max="4" width="13.28515625" customWidth="1"/>
    <col min="5" max="5" width="11" customWidth="1"/>
    <col min="6" max="6" width="10.7109375" customWidth="1"/>
    <col min="7" max="7" width="10.85546875" customWidth="1"/>
    <col min="8" max="9" width="13.140625" customWidth="1"/>
    <col min="10" max="10" width="13" customWidth="1"/>
    <col min="11" max="11" width="11.85546875" customWidth="1"/>
    <col min="12" max="12" width="11.42578125" customWidth="1"/>
  </cols>
  <sheetData>
    <row r="1" spans="1:9" ht="15.75" thickBot="1" x14ac:dyDescent="0.3">
      <c r="A1" s="253" t="s">
        <v>83</v>
      </c>
      <c r="B1" s="254"/>
      <c r="C1" s="254"/>
      <c r="D1" s="254"/>
      <c r="E1" s="255"/>
    </row>
    <row r="2" spans="1:9" ht="15.75" thickBot="1" x14ac:dyDescent="0.3">
      <c r="A2" s="9" t="s">
        <v>92</v>
      </c>
      <c r="B2" s="8" t="s">
        <v>3</v>
      </c>
      <c r="C2" s="8" t="s">
        <v>4</v>
      </c>
      <c r="D2" s="8" t="s">
        <v>6</v>
      </c>
      <c r="E2" s="8" t="s">
        <v>5</v>
      </c>
    </row>
    <row r="3" spans="1:9" x14ac:dyDescent="0.25">
      <c r="A3" s="14" t="s">
        <v>72</v>
      </c>
      <c r="B3" s="15"/>
      <c r="C3" s="15"/>
      <c r="D3" s="15"/>
      <c r="E3" s="16"/>
    </row>
    <row r="4" spans="1:9" x14ac:dyDescent="0.25">
      <c r="A4" s="17" t="s">
        <v>71</v>
      </c>
      <c r="B4" s="18"/>
      <c r="C4" s="18"/>
      <c r="D4" s="18"/>
      <c r="E4" s="19"/>
    </row>
    <row r="5" spans="1:9" x14ac:dyDescent="0.25">
      <c r="A5" s="17" t="s">
        <v>70</v>
      </c>
      <c r="B5" s="18"/>
      <c r="C5" s="18"/>
      <c r="D5" s="18"/>
      <c r="E5" s="19"/>
      <c r="G5" s="6"/>
      <c r="H5" s="6"/>
    </row>
    <row r="6" spans="1:9" x14ac:dyDescent="0.25">
      <c r="A6" s="17" t="s">
        <v>69</v>
      </c>
      <c r="B6" s="18"/>
      <c r="C6" s="18"/>
      <c r="D6" s="18"/>
      <c r="E6" s="19"/>
      <c r="G6" s="5"/>
      <c r="H6" s="5"/>
    </row>
    <row r="7" spans="1:9" x14ac:dyDescent="0.25">
      <c r="A7" s="17" t="s">
        <v>68</v>
      </c>
      <c r="B7" s="18"/>
      <c r="C7" s="18"/>
      <c r="D7" s="18"/>
      <c r="E7" s="19"/>
      <c r="G7" s="5"/>
      <c r="H7" s="5"/>
    </row>
    <row r="8" spans="1:9" x14ac:dyDescent="0.25">
      <c r="A8" s="17" t="s">
        <v>67</v>
      </c>
      <c r="B8" s="18"/>
      <c r="C8" s="18"/>
      <c r="D8" s="18"/>
      <c r="E8" s="19"/>
      <c r="G8" s="5"/>
      <c r="H8" s="5"/>
    </row>
    <row r="9" spans="1:9" x14ac:dyDescent="0.25">
      <c r="A9" s="17" t="s">
        <v>66</v>
      </c>
      <c r="B9" s="18"/>
      <c r="C9" s="18"/>
      <c r="D9" s="18"/>
      <c r="E9" s="19"/>
      <c r="G9" s="5"/>
      <c r="H9" s="5"/>
    </row>
    <row r="10" spans="1:9" x14ac:dyDescent="0.25">
      <c r="A10" s="17" t="s">
        <v>65</v>
      </c>
      <c r="B10" s="18"/>
      <c r="C10" s="18"/>
      <c r="D10" s="18"/>
      <c r="E10" s="19"/>
      <c r="G10" s="5"/>
      <c r="H10" s="5"/>
    </row>
    <row r="11" spans="1:9" x14ac:dyDescent="0.25">
      <c r="A11" s="17" t="s">
        <v>64</v>
      </c>
      <c r="B11" s="18"/>
      <c r="C11" s="18"/>
      <c r="D11" s="18"/>
      <c r="E11" s="19"/>
      <c r="G11" s="5"/>
      <c r="H11" s="5"/>
    </row>
    <row r="12" spans="1:9" x14ac:dyDescent="0.25">
      <c r="A12" s="17" t="s">
        <v>63</v>
      </c>
      <c r="B12" s="18"/>
      <c r="C12" s="18"/>
      <c r="D12" s="18"/>
      <c r="E12" s="19"/>
      <c r="G12" s="5"/>
      <c r="H12" s="5"/>
    </row>
    <row r="13" spans="1:9" x14ac:dyDescent="0.25">
      <c r="A13" s="17" t="s">
        <v>62</v>
      </c>
      <c r="B13" s="18"/>
      <c r="C13" s="18"/>
      <c r="D13" s="18"/>
      <c r="E13" s="19"/>
      <c r="G13" s="5"/>
      <c r="H13" s="5"/>
    </row>
    <row r="14" spans="1:9" ht="15.75" thickBot="1" x14ac:dyDescent="0.3">
      <c r="A14" s="20" t="s">
        <v>61</v>
      </c>
      <c r="B14" s="21"/>
      <c r="C14" s="21"/>
      <c r="D14" s="21"/>
      <c r="E14" s="22"/>
      <c r="G14" s="5"/>
      <c r="H14" s="5"/>
    </row>
    <row r="15" spans="1:9" ht="15.75" thickBot="1" x14ac:dyDescent="0.3">
      <c r="A15" s="10" t="s">
        <v>50</v>
      </c>
      <c r="B15" s="11">
        <f>SUM(B3:B14)</f>
        <v>0</v>
      </c>
      <c r="C15" s="11">
        <f>SUM(C3:C14)</f>
        <v>0</v>
      </c>
      <c r="D15" s="11">
        <f>SUM(D3:D14)</f>
        <v>0</v>
      </c>
      <c r="E15" s="11">
        <f>SUM(E3:E14)</f>
        <v>0</v>
      </c>
      <c r="H15" s="5"/>
      <c r="I15" s="5"/>
    </row>
    <row r="16" spans="1:9" ht="15.75" thickBot="1" x14ac:dyDescent="0.3">
      <c r="A16" s="5"/>
      <c r="B16" s="259" t="s">
        <v>91</v>
      </c>
      <c r="C16" s="261"/>
      <c r="D16" s="262">
        <f>SUM(B15:E15)</f>
        <v>0</v>
      </c>
      <c r="E16" s="263"/>
      <c r="F16" s="5"/>
      <c r="G16" s="5"/>
      <c r="H16" s="5"/>
      <c r="I16" s="5"/>
    </row>
    <row r="17" spans="1:11" ht="15.75" thickBot="1" x14ac:dyDescent="0.3">
      <c r="A17" s="256" t="s">
        <v>82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8"/>
    </row>
    <row r="18" spans="1:11" ht="15.75" thickBot="1" x14ac:dyDescent="0.3">
      <c r="A18" s="9" t="s">
        <v>81</v>
      </c>
      <c r="B18" s="8" t="s">
        <v>80</v>
      </c>
      <c r="C18" s="8" t="s">
        <v>79</v>
      </c>
      <c r="D18" s="8" t="s">
        <v>78</v>
      </c>
      <c r="E18" s="8" t="s">
        <v>57</v>
      </c>
      <c r="F18" s="8" t="s">
        <v>77</v>
      </c>
      <c r="G18" s="8" t="s">
        <v>76</v>
      </c>
      <c r="H18" s="8" t="s">
        <v>75</v>
      </c>
      <c r="I18" s="8" t="s">
        <v>89</v>
      </c>
      <c r="J18" s="8" t="s">
        <v>74</v>
      </c>
      <c r="K18" s="8" t="s">
        <v>73</v>
      </c>
    </row>
    <row r="19" spans="1:11" x14ac:dyDescent="0.25">
      <c r="A19" s="14" t="s">
        <v>72</v>
      </c>
      <c r="B19" s="15"/>
      <c r="C19" s="15"/>
      <c r="D19" s="15"/>
      <c r="E19" s="15"/>
      <c r="F19" s="15"/>
      <c r="G19" s="15"/>
      <c r="H19" s="15"/>
      <c r="I19" s="15"/>
      <c r="J19" s="15"/>
      <c r="K19" s="16"/>
    </row>
    <row r="20" spans="1:11" x14ac:dyDescent="0.25">
      <c r="A20" s="17" t="s">
        <v>71</v>
      </c>
      <c r="B20" s="18"/>
      <c r="C20" s="18"/>
      <c r="D20" s="18"/>
      <c r="E20" s="18"/>
      <c r="F20" s="18"/>
      <c r="G20" s="18"/>
      <c r="H20" s="18"/>
      <c r="I20" s="18"/>
      <c r="J20" s="18"/>
      <c r="K20" s="19"/>
    </row>
    <row r="21" spans="1:11" x14ac:dyDescent="0.25">
      <c r="A21" s="17" t="s">
        <v>70</v>
      </c>
      <c r="B21" s="18"/>
      <c r="C21" s="18"/>
      <c r="D21" s="18"/>
      <c r="E21" s="18"/>
      <c r="F21" s="18"/>
      <c r="G21" s="18"/>
      <c r="H21" s="18"/>
      <c r="I21" s="18"/>
      <c r="J21" s="18"/>
      <c r="K21" s="19"/>
    </row>
    <row r="22" spans="1:11" x14ac:dyDescent="0.25">
      <c r="A22" s="17" t="s">
        <v>69</v>
      </c>
      <c r="B22" s="18"/>
      <c r="C22" s="18"/>
      <c r="D22" s="18"/>
      <c r="E22" s="18"/>
      <c r="F22" s="18"/>
      <c r="G22" s="18"/>
      <c r="H22" s="18"/>
      <c r="I22" s="18"/>
      <c r="J22" s="18"/>
      <c r="K22" s="19"/>
    </row>
    <row r="23" spans="1:11" x14ac:dyDescent="0.25">
      <c r="A23" s="17" t="s">
        <v>68</v>
      </c>
      <c r="B23" s="18"/>
      <c r="C23" s="18"/>
      <c r="D23" s="18"/>
      <c r="E23" s="18"/>
      <c r="F23" s="18"/>
      <c r="G23" s="18"/>
      <c r="H23" s="18"/>
      <c r="I23" s="18"/>
      <c r="J23" s="18"/>
      <c r="K23" s="19"/>
    </row>
    <row r="24" spans="1:11" x14ac:dyDescent="0.25">
      <c r="A24" s="17" t="s">
        <v>67</v>
      </c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1" x14ac:dyDescent="0.25">
      <c r="A25" s="17" t="s">
        <v>66</v>
      </c>
      <c r="B25" s="18"/>
      <c r="C25" s="18"/>
      <c r="D25" s="18"/>
      <c r="E25" s="18"/>
      <c r="F25" s="18"/>
      <c r="G25" s="18"/>
      <c r="H25" s="18"/>
      <c r="I25" s="18"/>
      <c r="J25" s="18"/>
      <c r="K25" s="19"/>
    </row>
    <row r="26" spans="1:11" x14ac:dyDescent="0.25">
      <c r="A26" s="17" t="s">
        <v>65</v>
      </c>
      <c r="B26" s="18"/>
      <c r="C26" s="18"/>
      <c r="D26" s="18"/>
      <c r="E26" s="18"/>
      <c r="F26" s="18"/>
      <c r="G26" s="18"/>
      <c r="H26" s="18"/>
      <c r="I26" s="18"/>
      <c r="J26" s="18"/>
      <c r="K26" s="19"/>
    </row>
    <row r="27" spans="1:11" x14ac:dyDescent="0.25">
      <c r="A27" s="17" t="s">
        <v>64</v>
      </c>
      <c r="B27" s="18"/>
      <c r="C27" s="18"/>
      <c r="D27" s="18"/>
      <c r="E27" s="18"/>
      <c r="F27" s="18"/>
      <c r="G27" s="18"/>
      <c r="H27" s="18"/>
      <c r="I27" s="18"/>
      <c r="J27" s="18"/>
      <c r="K27" s="19"/>
    </row>
    <row r="28" spans="1:11" x14ac:dyDescent="0.25">
      <c r="A28" s="17" t="s">
        <v>63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1" x14ac:dyDescent="0.25">
      <c r="A29" s="17" t="s">
        <v>62</v>
      </c>
      <c r="B29" s="18"/>
      <c r="C29" s="18"/>
      <c r="D29" s="18"/>
      <c r="E29" s="18"/>
      <c r="F29" s="18"/>
      <c r="G29" s="18"/>
      <c r="H29" s="18"/>
      <c r="I29" s="18"/>
      <c r="J29" s="18"/>
      <c r="K29" s="19"/>
    </row>
    <row r="30" spans="1:11" ht="15.75" thickBot="1" x14ac:dyDescent="0.3">
      <c r="A30" s="20" t="s">
        <v>61</v>
      </c>
      <c r="B30" s="21"/>
      <c r="C30" s="21"/>
      <c r="D30" s="21"/>
      <c r="E30" s="21"/>
      <c r="F30" s="21"/>
      <c r="G30" s="21"/>
      <c r="H30" s="21"/>
      <c r="I30" s="21"/>
      <c r="J30" s="21"/>
      <c r="K30" s="22"/>
    </row>
    <row r="31" spans="1:11" ht="15.75" thickBot="1" x14ac:dyDescent="0.3">
      <c r="A31" s="13" t="s">
        <v>50</v>
      </c>
      <c r="B31" s="12">
        <f t="shared" ref="B31:K31" si="0">SUM(B19:B30)</f>
        <v>0</v>
      </c>
      <c r="C31" s="12">
        <f t="shared" si="0"/>
        <v>0</v>
      </c>
      <c r="D31" s="12">
        <f t="shared" si="0"/>
        <v>0</v>
      </c>
      <c r="E31" s="12">
        <f t="shared" si="0"/>
        <v>0</v>
      </c>
      <c r="F31" s="12">
        <f t="shared" si="0"/>
        <v>0</v>
      </c>
      <c r="G31" s="12">
        <f t="shared" si="0"/>
        <v>0</v>
      </c>
      <c r="H31" s="12">
        <f t="shared" si="0"/>
        <v>0</v>
      </c>
      <c r="I31" s="12">
        <f>SUM(Tabela2[ROCHA])</f>
        <v>0</v>
      </c>
      <c r="J31" s="12">
        <f t="shared" si="0"/>
        <v>0</v>
      </c>
      <c r="K31" s="12">
        <f t="shared" si="0"/>
        <v>0</v>
      </c>
    </row>
    <row r="32" spans="1:11" ht="15.75" thickBot="1" x14ac:dyDescent="0.3">
      <c r="G32" s="259" t="s">
        <v>90</v>
      </c>
      <c r="H32" s="260"/>
      <c r="I32" s="261"/>
      <c r="J32" s="262">
        <f>SUM(B31:K31)</f>
        <v>0</v>
      </c>
      <c r="K32" s="263"/>
    </row>
  </sheetData>
  <mergeCells count="6">
    <mergeCell ref="A1:E1"/>
    <mergeCell ref="A17:K17"/>
    <mergeCell ref="G32:I32"/>
    <mergeCell ref="J32:K32"/>
    <mergeCell ref="B16:C16"/>
    <mergeCell ref="D16:E16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8" tint="-0.499984740745262"/>
  </sheetPr>
  <dimension ref="A1:K14"/>
  <sheetViews>
    <sheetView workbookViewId="0">
      <selection activeCell="D13" sqref="D13"/>
    </sheetView>
  </sheetViews>
  <sheetFormatPr defaultRowHeight="15" x14ac:dyDescent="0.25"/>
  <cols>
    <col min="1" max="1" width="18.5703125" customWidth="1"/>
    <col min="2" max="3" width="14.140625" customWidth="1"/>
    <col min="4" max="4" width="11.42578125" customWidth="1"/>
    <col min="5" max="5" width="9.85546875" customWidth="1"/>
  </cols>
  <sheetData>
    <row r="1" spans="1:11" x14ac:dyDescent="0.25">
      <c r="C1" s="6"/>
      <c r="D1" s="6"/>
      <c r="E1" s="6"/>
      <c r="F1" s="6"/>
      <c r="G1" s="6" t="s">
        <v>116</v>
      </c>
      <c r="H1" s="6"/>
      <c r="I1" s="6"/>
      <c r="J1" s="6"/>
      <c r="K1" s="6"/>
    </row>
    <row r="2" spans="1:11" x14ac:dyDescent="0.25">
      <c r="A2" s="5" t="s">
        <v>114</v>
      </c>
      <c r="B2" s="5" t="s">
        <v>15</v>
      </c>
      <c r="C2" s="5" t="s">
        <v>115</v>
      </c>
      <c r="D2" s="5" t="s">
        <v>14</v>
      </c>
      <c r="E2" s="5" t="s">
        <v>54</v>
      </c>
      <c r="F2" s="5"/>
      <c r="G2" s="5" t="s">
        <v>113</v>
      </c>
      <c r="H2" s="5" t="s">
        <v>110</v>
      </c>
    </row>
    <row r="3" spans="1:11" x14ac:dyDescent="0.25">
      <c r="A3" s="31" t="s">
        <v>117</v>
      </c>
      <c r="B3" s="31" t="s">
        <v>4</v>
      </c>
      <c r="C3" s="31" t="s">
        <v>118</v>
      </c>
      <c r="D3" s="31" t="s">
        <v>57</v>
      </c>
      <c r="E3" s="32">
        <v>43846</v>
      </c>
      <c r="G3">
        <v>736.06500000000005</v>
      </c>
    </row>
    <row r="4" spans="1:11" x14ac:dyDescent="0.25">
      <c r="A4" s="31" t="s">
        <v>111</v>
      </c>
      <c r="B4" s="31" t="s">
        <v>3</v>
      </c>
      <c r="C4" s="31" t="s">
        <v>11</v>
      </c>
      <c r="D4" s="31" t="s">
        <v>11</v>
      </c>
      <c r="E4" s="32">
        <v>43850</v>
      </c>
      <c r="H4">
        <v>437.63</v>
      </c>
    </row>
    <row r="5" spans="1:11" x14ac:dyDescent="0.25">
      <c r="A5" s="31"/>
      <c r="B5" s="31"/>
      <c r="C5" s="31"/>
      <c r="D5" s="31"/>
      <c r="E5" s="5"/>
    </row>
    <row r="6" spans="1:11" x14ac:dyDescent="0.25">
      <c r="A6" s="31"/>
      <c r="B6" s="31"/>
      <c r="C6" s="31"/>
      <c r="D6" s="31"/>
      <c r="E6" s="5"/>
    </row>
    <row r="7" spans="1:11" x14ac:dyDescent="0.25">
      <c r="A7" s="31"/>
      <c r="B7" s="31"/>
      <c r="C7" s="31"/>
      <c r="D7" s="31"/>
      <c r="E7" s="5"/>
    </row>
    <row r="8" spans="1:11" x14ac:dyDescent="0.25">
      <c r="A8" s="31"/>
      <c r="B8" s="31"/>
      <c r="C8" s="31"/>
      <c r="D8" s="31"/>
      <c r="E8" s="5"/>
    </row>
    <row r="9" spans="1:11" x14ac:dyDescent="0.25">
      <c r="A9" s="31"/>
      <c r="B9" s="31"/>
      <c r="C9" s="31"/>
      <c r="D9" s="31"/>
    </row>
    <row r="10" spans="1:11" x14ac:dyDescent="0.25">
      <c r="A10" s="31"/>
      <c r="B10" s="31"/>
      <c r="C10" s="31"/>
      <c r="D10" s="31"/>
    </row>
    <row r="11" spans="1:11" x14ac:dyDescent="0.25">
      <c r="A11" s="31"/>
      <c r="B11" s="31"/>
      <c r="C11" s="31"/>
      <c r="D11" s="31"/>
    </row>
    <row r="12" spans="1:11" x14ac:dyDescent="0.25">
      <c r="A12" s="31"/>
      <c r="B12" s="31"/>
      <c r="C12" s="31"/>
      <c r="D12" s="31"/>
    </row>
    <row r="13" spans="1:11" x14ac:dyDescent="0.25">
      <c r="A13" s="31"/>
      <c r="B13" s="31"/>
      <c r="C13" s="31"/>
      <c r="D13" s="31"/>
    </row>
    <row r="14" spans="1:11" x14ac:dyDescent="0.25">
      <c r="A14" s="31"/>
      <c r="B14" s="31"/>
      <c r="C14" s="31"/>
      <c r="D14" s="3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LINE UP</vt:lpstr>
      <vt:lpstr>MANOBRAS PREVISTAS</vt:lpstr>
      <vt:lpstr>GRÁFICO DE EMBARQUES</vt:lpstr>
      <vt:lpstr>Plan1</vt:lpstr>
      <vt:lpstr>ESTATÍSTICAS DE EMBARQUE</vt:lpstr>
      <vt:lpstr>ESTATÍSTICAS</vt:lpstr>
      <vt:lpstr>'LINE UP'!Area_de_impressao</vt:lpstr>
      <vt:lpstr>'MANOBRAS PREVISTAS'!Area_de_impressao</vt:lpstr>
      <vt:lpstr>'LINE UP'!conteudo.php?conteudo_76</vt:lpstr>
      <vt:lpstr>Plan1!conteudo.php?conteudo_76</vt:lpstr>
      <vt:lpstr>'MANOBRAS PREVISTAS'!PREVISÃO_DE_MANOBRAS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 up grano</dc:title>
  <dc:creator>Rafael;Rafael2</dc:creator>
  <cp:keywords>RS</cp:keywords>
  <cp:lastModifiedBy>Rafael2</cp:lastModifiedBy>
  <cp:lastPrinted>2021-03-26T12:27:21Z</cp:lastPrinted>
  <dcterms:created xsi:type="dcterms:W3CDTF">2015-11-12T11:05:57Z</dcterms:created>
  <dcterms:modified xsi:type="dcterms:W3CDTF">2021-04-14T12:35:28Z</dcterms:modified>
</cp:coreProperties>
</file>